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9.xml" ContentType="application/vnd.openxmlformats-officedocument.drawing+xml"/>
  <Override PartName="/xl/worksheets/sheet28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drawings/drawing13.xml" ContentType="application/vnd.openxmlformats-officedocument.drawing+xml"/>
  <Override PartName="/xl/worksheets/sheet3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5" windowWidth="12060" windowHeight="8385" tabRatio="836" activeTab="0"/>
  </bookViews>
  <sheets>
    <sheet name="Innehåll" sheetId="1" r:id="rId1"/>
    <sheet name="Nyckeltal" sheetId="2" r:id="rId2"/>
    <sheet name="FiB" sheetId="3" r:id="rId3"/>
    <sheet name="S1,2" sheetId="4" r:id="rId4"/>
    <sheet name="S3" sheetId="5" r:id="rId5"/>
    <sheet name="S4" sheetId="6" r:id="rId6"/>
    <sheet name="S5" sheetId="7" r:id="rId7"/>
    <sheet name="S6" sheetId="8" r:id="rId8"/>
    <sheet name="S7" sheetId="9" r:id="rId9"/>
    <sheet name="S8" sheetId="10" r:id="rId10"/>
    <sheet name="S9" sheetId="11" r:id="rId11"/>
    <sheet name="S10,11" sheetId="12" r:id="rId12"/>
    <sheet name="S12" sheetId="13" r:id="rId13"/>
    <sheet name="S13" sheetId="14" r:id="rId14"/>
    <sheet name="S14" sheetId="15" r:id="rId15"/>
    <sheet name="S14-Ch" sheetId="16" r:id="rId16"/>
    <sheet name="S15" sheetId="17" r:id="rId17"/>
    <sheet name="S16" sheetId="18" r:id="rId18"/>
    <sheet name="S17" sheetId="19" r:id="rId19"/>
    <sheet name="S18" sheetId="20" r:id="rId20"/>
    <sheet name="S19,20" sheetId="21" r:id="rId21"/>
    <sheet name="S21,22,23" sheetId="22" r:id="rId22"/>
    <sheet name="S24" sheetId="23" r:id="rId23"/>
    <sheet name="S25,26,27,28" sheetId="24" r:id="rId24"/>
    <sheet name="S25,26,27-old" sheetId="25" state="hidden" r:id="rId25"/>
    <sheet name="S29" sheetId="26" r:id="rId26"/>
    <sheet name="S29a" sheetId="27" r:id="rId27"/>
    <sheet name="S29b" sheetId="28" r:id="rId28"/>
    <sheet name="S29c" sheetId="29" r:id="rId29"/>
    <sheet name="S29d" sheetId="30" r:id="rId30"/>
  </sheets>
  <definedNames>
    <definedName name="I_alku">"1.1."</definedName>
    <definedName name="I_loppu">"31.3."</definedName>
    <definedName name="II_alku">"1.4."</definedName>
    <definedName name="II_loppu">"30.6."</definedName>
    <definedName name="III_alku">"1.7."</definedName>
    <definedName name="III_loppu">"30.9."</definedName>
    <definedName name="IV_alku">"1.10."</definedName>
    <definedName name="IV_loppu">"31.12."</definedName>
    <definedName name="kuva" localSheetId="25">'S29'!$A$1:$J$66</definedName>
    <definedName name="kuva">#REF!</definedName>
    <definedName name="taulukko" localSheetId="25">'S29'!$K$1:$U$70</definedName>
    <definedName name="taulukko">#REF!</definedName>
    <definedName name="_xlnm.Print_Area" localSheetId="2">'FiB'!$A$1:$I$32</definedName>
    <definedName name="_xlnm.Print_Area" localSheetId="0">'Innehåll'!$A$2:$L$48</definedName>
    <definedName name="_xlnm.Print_Area" localSheetId="1">'Nyckeltal'!$A$1:$H$17</definedName>
    <definedName name="_xlnm.Print_Area" localSheetId="11">'S10,11'!$A:$J</definedName>
    <definedName name="_xlnm.Print_Area" localSheetId="13">'S13'!$A$1:$AH$40</definedName>
    <definedName name="_xlnm.Print_Area" localSheetId="16">'S15'!$D$2:$K$42</definedName>
    <definedName name="_xlnm.Print_Area" localSheetId="17">'S16'!$A$1:$I$25</definedName>
    <definedName name="_xlnm.Print_Area" localSheetId="18">'S17'!$A$1:$M$47</definedName>
    <definedName name="_xlnm.Print_Area" localSheetId="19">'S18'!$A$1:$L$20</definedName>
    <definedName name="_xlnm.Print_Area" localSheetId="6">'S5'!$A$1:$N$55</definedName>
    <definedName name="_xlnm.Print_Titles" localSheetId="13">'S13'!$1:$2</definedName>
  </definedNames>
  <calcPr fullCalcOnLoad="1"/>
</workbook>
</file>

<file path=xl/sharedStrings.xml><?xml version="1.0" encoding="utf-8"?>
<sst xmlns="http://schemas.openxmlformats.org/spreadsheetml/2006/main" count="1243" uniqueCount="611">
  <si>
    <t>Innehåll</t>
  </si>
  <si>
    <t>Inledning</t>
  </si>
  <si>
    <t>Nyckeltal</t>
  </si>
  <si>
    <t>Installerad effekt</t>
  </si>
  <si>
    <t>S1</t>
  </si>
  <si>
    <t>S2</t>
  </si>
  <si>
    <t>S3</t>
  </si>
  <si>
    <t>S4</t>
  </si>
  <si>
    <t>Beslutade kraftstationer (större än 10 MW)</t>
  </si>
  <si>
    <t>S5</t>
  </si>
  <si>
    <t>Kartan</t>
  </si>
  <si>
    <t>Samkörningsförbindelser</t>
  </si>
  <si>
    <t>S6</t>
  </si>
  <si>
    <t>Existerande samkörningsförbindelser mellan Nordel-länderna</t>
  </si>
  <si>
    <t>S7</t>
  </si>
  <si>
    <t>Existerande samkörningsförbindelser mellan Nordel och andra länder</t>
  </si>
  <si>
    <t>S8</t>
  </si>
  <si>
    <t>Beslutade samkörningsförbindelser</t>
  </si>
  <si>
    <t>S9</t>
  </si>
  <si>
    <t>Elproduktion</t>
  </si>
  <si>
    <t>S10</t>
  </si>
  <si>
    <t>S11</t>
  </si>
  <si>
    <t>S12</t>
  </si>
  <si>
    <t>S13</t>
  </si>
  <si>
    <t>Magasinsfyllnad</t>
  </si>
  <si>
    <t>S14</t>
  </si>
  <si>
    <t>Kraftutbyte</t>
  </si>
  <si>
    <t>S15</t>
  </si>
  <si>
    <t>S16</t>
  </si>
  <si>
    <t>S17</t>
  </si>
  <si>
    <t>S18</t>
  </si>
  <si>
    <t>Förbrukning av el</t>
  </si>
  <si>
    <t>S19</t>
  </si>
  <si>
    <t>S20</t>
  </si>
  <si>
    <t>S21</t>
  </si>
  <si>
    <t>S22</t>
  </si>
  <si>
    <t>S23</t>
  </si>
  <si>
    <t>Total energitillförsel</t>
  </si>
  <si>
    <t>S24</t>
  </si>
  <si>
    <t>Prognoser</t>
  </si>
  <si>
    <t>S25</t>
  </si>
  <si>
    <t>S26</t>
  </si>
  <si>
    <t>S27</t>
  </si>
  <si>
    <t>Elpriser</t>
  </si>
  <si>
    <t>S28</t>
  </si>
  <si>
    <t>Miljö</t>
  </si>
  <si>
    <t>S29</t>
  </si>
  <si>
    <t>Miljöinformation</t>
  </si>
  <si>
    <t>Danmark</t>
  </si>
  <si>
    <t>Finland</t>
  </si>
  <si>
    <t>Island</t>
  </si>
  <si>
    <t>Norge</t>
  </si>
  <si>
    <t>Sverige</t>
  </si>
  <si>
    <t>Nordel</t>
  </si>
  <si>
    <t>Installed capacity</t>
  </si>
  <si>
    <t>MW</t>
  </si>
  <si>
    <t>Generation</t>
  </si>
  <si>
    <t>GWh</t>
  </si>
  <si>
    <t xml:space="preserve">.  </t>
  </si>
  <si>
    <t>Breakdown of electricity generation:</t>
  </si>
  <si>
    <t>Hydropower</t>
  </si>
  <si>
    <t>%</t>
  </si>
  <si>
    <t>Nuclear power</t>
  </si>
  <si>
    <t xml:space="preserve">. </t>
  </si>
  <si>
    <t>Other thermal power</t>
  </si>
  <si>
    <t>0   Less than 0.5 %</t>
  </si>
  <si>
    <t>Total area</t>
  </si>
  <si>
    <t xml:space="preserve">1,000 Sq. km </t>
  </si>
  <si>
    <t>Average population</t>
  </si>
  <si>
    <t>mill. inh.</t>
  </si>
  <si>
    <t>Gross Domestic Product</t>
  </si>
  <si>
    <t>bill. USD</t>
  </si>
  <si>
    <t>Per capita</t>
  </si>
  <si>
    <t>USD</t>
  </si>
  <si>
    <t>kWh</t>
  </si>
  <si>
    <t>1) Source: OECD</t>
  </si>
  <si>
    <t>check (breakdown)</t>
  </si>
  <si>
    <t>1)</t>
  </si>
  <si>
    <t>2)</t>
  </si>
  <si>
    <t>- vindkraft</t>
  </si>
  <si>
    <t>-</t>
  </si>
  <si>
    <t>TWh</t>
  </si>
  <si>
    <t>GW</t>
  </si>
  <si>
    <t>check</t>
  </si>
  <si>
    <t>Kraftslag</t>
  </si>
  <si>
    <t>Bortfall</t>
  </si>
  <si>
    <t>Vindkraft</t>
  </si>
  <si>
    <t>Geotermisk kraft</t>
  </si>
  <si>
    <t>Effekt</t>
  </si>
  <si>
    <t>Normalårs-</t>
  </si>
  <si>
    <t>År</t>
  </si>
  <si>
    <t>MWh / h</t>
  </si>
  <si>
    <t>DK</t>
  </si>
  <si>
    <t>FIN</t>
  </si>
  <si>
    <t>IS</t>
  </si>
  <si>
    <t>NO</t>
  </si>
  <si>
    <t>SV</t>
  </si>
  <si>
    <t>Nominell</t>
  </si>
  <si>
    <t>Total</t>
  </si>
  <si>
    <t>kabel</t>
  </si>
  <si>
    <t>kV</t>
  </si>
  <si>
    <t>km</t>
  </si>
  <si>
    <t>Tjele-Kristiansand</t>
  </si>
  <si>
    <t>240/pol</t>
  </si>
  <si>
    <t>127/pol</t>
  </si>
  <si>
    <t>132~</t>
  </si>
  <si>
    <t>400~</t>
  </si>
  <si>
    <t>Vester Hassing - Göteborg</t>
  </si>
  <si>
    <t>250=</t>
  </si>
  <si>
    <t>Vester Hassing - Lindome</t>
  </si>
  <si>
    <t>285=</t>
  </si>
  <si>
    <t>Hasle (Bornholm) - Borrby</t>
  </si>
  <si>
    <t>60~</t>
  </si>
  <si>
    <t>Finland - Norge</t>
  </si>
  <si>
    <t>Ivalo - Varangerbotn</t>
  </si>
  <si>
    <t>220~</t>
  </si>
  <si>
    <t>Finland - Sverige</t>
  </si>
  <si>
    <t>Ossauskoski - Kalix</t>
  </si>
  <si>
    <t>Petäjäskoski - Letsi</t>
  </si>
  <si>
    <t>3)</t>
  </si>
  <si>
    <t>4)</t>
  </si>
  <si>
    <t>Keminmaa - Svartbyn</t>
  </si>
  <si>
    <t>400=</t>
  </si>
  <si>
    <t>Norge - Sverige</t>
  </si>
  <si>
    <t>Sildvik - Tornehamn</t>
  </si>
  <si>
    <t>Ofoten - Ritsem</t>
  </si>
  <si>
    <t>Røssåga - Ajaure</t>
  </si>
  <si>
    <t>Linnvasselv, transformator</t>
  </si>
  <si>
    <t>220/66~</t>
  </si>
  <si>
    <t>Nea - Järpströmmen</t>
  </si>
  <si>
    <t>275~</t>
  </si>
  <si>
    <t>Lutufallet - Höljes</t>
  </si>
  <si>
    <t>Eidskog - Charlottenberg</t>
  </si>
  <si>
    <t>Hasle - Borgvik</t>
  </si>
  <si>
    <t>Halden - Skogssäter</t>
  </si>
  <si>
    <t>5)</t>
  </si>
  <si>
    <t>Kassø - Audorf</t>
  </si>
  <si>
    <t>2 x 400~</t>
  </si>
  <si>
    <t>.</t>
  </si>
  <si>
    <t>Kassø - Flensburg</t>
  </si>
  <si>
    <t>Ensted - Flensburg</t>
  </si>
  <si>
    <t>Bjæverskov - Rostock</t>
  </si>
  <si>
    <t>Imatra - GES 10</t>
  </si>
  <si>
    <t>110~</t>
  </si>
  <si>
    <t>Nellimö - Kaitakoski</t>
  </si>
  <si>
    <t>Kirkenes - Boris Gleb</t>
  </si>
  <si>
    <t>154~</t>
  </si>
  <si>
    <t>Sverige - Tyskland</t>
  </si>
  <si>
    <t>Västra Kärrstorp - Herrenwyk</t>
  </si>
  <si>
    <t>450=</t>
  </si>
  <si>
    <t>110, 132, 150 kV</t>
  </si>
  <si>
    <t>Nettoimport</t>
  </si>
  <si>
    <t>Netimp</t>
  </si>
  <si>
    <t>Elektro</t>
  </si>
  <si>
    <t>Elektro ok</t>
  </si>
  <si>
    <t>kraft</t>
  </si>
  <si>
    <t>ok</t>
  </si>
  <si>
    <t>min</t>
  </si>
  <si>
    <t xml:space="preserve"> </t>
  </si>
  <si>
    <t xml:space="preserve">Nettoimport / </t>
  </si>
  <si>
    <t>Sverige &lt;-</t>
  </si>
  <si>
    <t>-&gt; Finland</t>
  </si>
  <si>
    <t>Danmark &lt;-</t>
  </si>
  <si>
    <t>-&gt; Sverige</t>
  </si>
  <si>
    <t>Norge &lt;-</t>
  </si>
  <si>
    <t>-&gt; Danmark</t>
  </si>
  <si>
    <t>-&gt; Norge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</si>
  <si>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</si>
  <si>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</si>
  <si>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</si>
  <si>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</si>
  <si>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</si>
  <si>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</si>
  <si>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</si>
  <si>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</si>
  <si>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</si>
  <si>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</si>
  <si>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Industri (inkl. energisektor)</t>
  </si>
  <si>
    <t>- industri (inkl. energisektor)</t>
  </si>
  <si>
    <t xml:space="preserve">Obs! Övergång har gjorts till det internationella sättet att redovisa energitillförseln, </t>
  </si>
  <si>
    <t>vilket innebär att kärnkraften redovisas inklusive energiomvandlingsförluster.</t>
  </si>
  <si>
    <t>Prognos baserad på NUTEKs Klimatrapport</t>
  </si>
  <si>
    <r>
      <t xml:space="preserve">Norge </t>
    </r>
    <r>
      <rPr>
        <vertAlign val="superscript"/>
        <sz val="8"/>
        <rFont val="Arial"/>
        <family val="2"/>
      </rPr>
      <t>1)</t>
    </r>
  </si>
  <si>
    <t>Exkl. reservbehovet</t>
  </si>
  <si>
    <t>Bruttoförbrukning av el 1996 och prognoser för 2000 och 2005, TWh</t>
  </si>
  <si>
    <t>Nettoförbrukning, prognos baserad på NUTEKs Klimatrapport</t>
  </si>
  <si>
    <t>Effektbehov 1996 och prognoser för 2000 och 2005, MW</t>
  </si>
  <si>
    <t>VEAGs andel utgör 350 MW</t>
  </si>
  <si>
    <t>Installerad effekt under 1996 och prognoser för 2000 och 2005, MW</t>
  </si>
  <si>
    <t>Prognoserna är baserade på rapport 96/16 från Statistik sentralbyrå:</t>
  </si>
  <si>
    <t>"Det norske kraftmarkedet til år 2020 Nasjonale og regionale framskrivninger"</t>
  </si>
  <si>
    <t>Icke-elverksägd effekt utgör 1587 MW</t>
  </si>
  <si>
    <t>Exkl. icke-elverksägd effekt</t>
  </si>
  <si>
    <t>N.A.</t>
  </si>
  <si>
    <t>N</t>
  </si>
  <si>
    <t>S</t>
  </si>
  <si>
    <t>Uke</t>
  </si>
  <si>
    <t>Tidspunkt</t>
  </si>
  <si>
    <t>MWh/h</t>
  </si>
  <si>
    <t>Total-</t>
  </si>
  <si>
    <t>Total consumption</t>
  </si>
  <si>
    <t>Total Consumption</t>
  </si>
  <si>
    <t>Vannkraft</t>
  </si>
  <si>
    <t>Kjernekraft</t>
  </si>
  <si>
    <t>Øvrig varmekraft</t>
  </si>
  <si>
    <t>- gassturbiner m.m.</t>
  </si>
  <si>
    <t>Øvrig fornybar kraft</t>
  </si>
  <si>
    <t>Nettoforandring av</t>
  </si>
  <si>
    <t>(vannkraft)</t>
  </si>
  <si>
    <t>produksjon</t>
  </si>
  <si>
    <t>Gjennomsnittlig døgnbelastning</t>
  </si>
  <si>
    <t>Kraftstasjon</t>
  </si>
  <si>
    <t>Brenseltype</t>
  </si>
  <si>
    <t>Land</t>
  </si>
  <si>
    <t>Stasjoner</t>
  </si>
  <si>
    <t>spenning</t>
  </si>
  <si>
    <t>ledningslengde</t>
  </si>
  <si>
    <t>Fra Danmark</t>
  </si>
  <si>
    <t>Til Danmark</t>
  </si>
  <si>
    <t>Fra Sverige</t>
  </si>
  <si>
    <t>Til Sverige</t>
  </si>
  <si>
    <t>Fra Finland</t>
  </si>
  <si>
    <t>Til Finland</t>
  </si>
  <si>
    <t>Overføringskapasiteten kan i visse situasjoner være lavere enn den angitte grensen.</t>
  </si>
  <si>
    <t>Forutsetter nettvern i drift (produksjonsfrakobling).</t>
  </si>
  <si>
    <t>Overføringskapasitet</t>
  </si>
  <si>
    <t>Fra Nordel</t>
  </si>
  <si>
    <t>Til Nordel</t>
  </si>
  <si>
    <t>Hvorav</t>
  </si>
  <si>
    <t>p.g.a. begrensninger i det tyske nettet.</t>
  </si>
  <si>
    <t>dimensjoneringsreglene</t>
  </si>
  <si>
    <t>Beregnet</t>
  </si>
  <si>
    <t>idriftsettelse</t>
  </si>
  <si>
    <t>Termisk grense. Stabilitetsproblem og produksjon i nærliggende anlegg kan senke grensen.</t>
  </si>
  <si>
    <t>Besluttede kraftstasjoner (større enn 10 MW)</t>
  </si>
  <si>
    <t>Elproduksjon totalt</t>
  </si>
  <si>
    <t>Vann-</t>
  </si>
  <si>
    <t>varmekraft</t>
  </si>
  <si>
    <t>forbruk</t>
  </si>
  <si>
    <t>kontroll</t>
  </si>
  <si>
    <t>maks</t>
  </si>
  <si>
    <t>uke</t>
  </si>
  <si>
    <t>Magasinkapasitet</t>
  </si>
  <si>
    <t>Min- og maksgrensene baserer seg på</t>
  </si>
  <si>
    <t>Andre</t>
  </si>
  <si>
    <r>
      <t xml:space="preserve">Andre land </t>
    </r>
    <r>
      <rPr>
        <vertAlign val="superscript"/>
        <sz val="8"/>
        <rFont val="Arial"/>
        <family val="2"/>
      </rPr>
      <t>1)</t>
    </r>
  </si>
  <si>
    <t>land</t>
  </si>
  <si>
    <t>totalforbruk</t>
  </si>
  <si>
    <t>Til</t>
  </si>
  <si>
    <t>mai</t>
  </si>
  <si>
    <t>des</t>
  </si>
  <si>
    <t>Handel og service (inkl. transport)</t>
  </si>
  <si>
    <t>Øvrig (inkl. landbruk)</t>
  </si>
  <si>
    <t>Totalforbruk</t>
  </si>
  <si>
    <t>Tilfeldig kraft til elkjeler</t>
  </si>
  <si>
    <t>Bruttoforbruk</t>
  </si>
  <si>
    <t>- øvrig (inkl. landbruk)</t>
  </si>
  <si>
    <t>Tap, pumpekraft</t>
  </si>
  <si>
    <t>kontrollsum</t>
  </si>
  <si>
    <t>Effekten viser summen av de enkelte aggregatenes nettoeffekt i kraftsystemet og kan dermed</t>
  </si>
  <si>
    <t>Alle tider viser lokal tid</t>
  </si>
  <si>
    <t>3'dje onsdagen</t>
  </si>
  <si>
    <t>Eksisterende samkjørningsforbindelser mellom Nordel og andre land</t>
  </si>
  <si>
    <t>Norge - Russland</t>
  </si>
  <si>
    <t>Finland - Russland</t>
  </si>
  <si>
    <t>For tiden i drift med 220 kV.</t>
  </si>
  <si>
    <t>Overføringskapasitet iht.</t>
  </si>
  <si>
    <t>Innbyggere</t>
  </si>
  <si>
    <t>Maksimal belastning (målt 3'dje onsdagen i januar)</t>
  </si>
  <si>
    <t>Elproduksjon</t>
  </si>
  <si>
    <t>Prosentuell fordelning av elproduksjon:</t>
  </si>
  <si>
    <t>.    Data forekommer ikke</t>
  </si>
  <si>
    <t>0   Verdien er mindre enn 0,5 %</t>
  </si>
  <si>
    <t>Hjelp</t>
  </si>
  <si>
    <t>Produksjon</t>
  </si>
  <si>
    <t>Sjekk</t>
  </si>
  <si>
    <t>Sjekk: (%%%%, avrund ved behov!)</t>
  </si>
  <si>
    <t>mill.</t>
  </si>
  <si>
    <t>Eksisterende samkjøringsforbindelser mellom Nordel-landene</t>
  </si>
  <si>
    <t>Angir den maksimale tillatte overføringen.</t>
  </si>
  <si>
    <t>Ikke temperaturkorrigert forbruk.</t>
  </si>
  <si>
    <t>Ikke temperaturkorrigert belastning.</t>
  </si>
  <si>
    <t>ikke betraktes som den totale tilgjengelige effekt ved et enkelt tidspunkt.</t>
  </si>
  <si>
    <t>normalårsproduksjon</t>
  </si>
  <si>
    <t>Endring</t>
  </si>
  <si>
    <t>- kraftvarme, fjernvarme</t>
  </si>
  <si>
    <t>- kraftvarme, industri</t>
  </si>
  <si>
    <r>
      <t xml:space="preserve">dimensjoneringsreglene </t>
    </r>
    <r>
      <rPr>
        <vertAlign val="superscript"/>
        <sz val="8"/>
        <rFont val="Arial"/>
        <family val="2"/>
      </rPr>
      <t>1)</t>
    </r>
  </si>
  <si>
    <t>- geotermisk kraft</t>
  </si>
  <si>
    <t>- handel og service (inkl. transport)</t>
  </si>
  <si>
    <t>Innbyggere (mill.)</t>
  </si>
  <si>
    <t>Minimum- og maksimumverdi i %</t>
  </si>
  <si>
    <t>400 kV, AC og DC</t>
  </si>
  <si>
    <t>220-300 kV, AC og DC</t>
  </si>
  <si>
    <t>250/350=</t>
  </si>
  <si>
    <t>Stärnö - Slupsk</t>
  </si>
  <si>
    <t>1) Russland, Tyskland og Polen.</t>
  </si>
  <si>
    <t>Referanseperiode</t>
  </si>
  <si>
    <t>1961-90</t>
  </si>
  <si>
    <t>1970-99</t>
  </si>
  <si>
    <r>
      <t xml:space="preserve">Yllikkälä - Viborg </t>
    </r>
    <r>
      <rPr>
        <vertAlign val="superscript"/>
        <sz val="10"/>
        <color indexed="8"/>
        <rFont val="Arial"/>
        <family val="2"/>
      </rPr>
      <t>2)</t>
    </r>
  </si>
  <si>
    <r>
      <t xml:space="preserve">600 </t>
    </r>
    <r>
      <rPr>
        <vertAlign val="superscript"/>
        <sz val="8"/>
        <color indexed="8"/>
        <rFont val="Arial"/>
        <family val="2"/>
      </rPr>
      <t>1)</t>
    </r>
  </si>
  <si>
    <t>Øvrig</t>
  </si>
  <si>
    <r>
      <t>Overføringskapasiteten kan i visse situasjoner være lavere p.g.a. flas</t>
    </r>
    <r>
      <rPr>
        <sz val="10"/>
        <color indexed="8"/>
        <rFont val="Arial"/>
        <family val="2"/>
      </rPr>
      <t>kehalser i det norske og svenske</t>
    </r>
    <r>
      <rPr>
        <sz val="10"/>
        <rFont val="Arial"/>
        <family val="0"/>
      </rPr>
      <t xml:space="preserve"> nettet. </t>
    </r>
  </si>
  <si>
    <t>Overføringskapasiteten er for tiden 460 MW fra Nordel og 390 MW til Nordel</t>
  </si>
  <si>
    <t>Brutto produksjon</t>
  </si>
  <si>
    <t>Fra</t>
  </si>
  <si>
    <r>
      <t>S</t>
    </r>
    <r>
      <rPr>
        <b/>
        <sz val="10"/>
        <rFont val="Arial"/>
        <family val="0"/>
      </rPr>
      <t xml:space="preserve"> Til</t>
    </r>
  </si>
  <si>
    <r>
      <t>S</t>
    </r>
    <r>
      <rPr>
        <b/>
        <sz val="10"/>
        <rFont val="Arial"/>
        <family val="0"/>
      </rPr>
      <t xml:space="preserve"> Fra</t>
    </r>
  </si>
  <si>
    <t>Til totalt</t>
  </si>
  <si>
    <t>Fra totalt</t>
  </si>
  <si>
    <t>verdier for årene 1950-2001</t>
  </si>
  <si>
    <t>Danmark - Øst</t>
  </si>
  <si>
    <t>Danmark - Vest</t>
  </si>
  <si>
    <t>Danmark- Vest</t>
  </si>
  <si>
    <t>Tilskudd</t>
  </si>
  <si>
    <t xml:space="preserve">Sverige - Polen </t>
  </si>
  <si>
    <r>
      <t>.</t>
    </r>
    <r>
      <rPr>
        <sz val="10"/>
        <rFont val="Arial"/>
        <family val="0"/>
      </rPr>
      <t xml:space="preserve">    None nuclear power production</t>
    </r>
  </si>
  <si>
    <t>Kàrahnjùkar</t>
  </si>
  <si>
    <t>Totalforbruk per innbygger, kWh</t>
  </si>
  <si>
    <t>Geotermisk</t>
  </si>
  <si>
    <t xml:space="preserve">Vindkraft </t>
  </si>
  <si>
    <t>1950-00</t>
  </si>
  <si>
    <t>Belastning</t>
  </si>
  <si>
    <r>
      <t xml:space="preserve">Kymi - Viborg </t>
    </r>
    <r>
      <rPr>
        <vertAlign val="superscript"/>
        <sz val="10"/>
        <color indexed="8"/>
        <rFont val="Arial"/>
        <family val="2"/>
      </rPr>
      <t>2)</t>
    </r>
  </si>
  <si>
    <r>
      <t xml:space="preserve">Back to Back HVDC ( </t>
    </r>
    <r>
      <rPr>
        <u val="single"/>
        <sz val="10"/>
        <rFont val="Arial"/>
        <family val="2"/>
      </rPr>
      <t>+</t>
    </r>
    <r>
      <rPr>
        <sz val="10"/>
        <rFont val="Arial"/>
        <family val="0"/>
      </rPr>
      <t>85 kV = ) i Viborg og synkrondrift av NWPP kraftverk.</t>
    </r>
  </si>
  <si>
    <t>150~</t>
  </si>
  <si>
    <t>From</t>
  </si>
  <si>
    <t>To</t>
  </si>
  <si>
    <t xml:space="preserve">Finland </t>
  </si>
  <si>
    <t xml:space="preserve">Norge </t>
  </si>
  <si>
    <t xml:space="preserve">Sverige </t>
  </si>
  <si>
    <t>Total magasinkapasitet er 84147 GWh.</t>
  </si>
  <si>
    <t>Belastningen er ikke temperaturkorrigert og er i lokal tid.</t>
  </si>
  <si>
    <t>Statistikken viser ca 97,1 % av den total magasinkapasitet.</t>
  </si>
  <si>
    <t xml:space="preserve">Prognosen er basert på underlag fra Balansegruppen i Nordel og </t>
  </si>
  <si>
    <t>viser tilgjengelig kapasitet for markedet en normal vinter (2 års)</t>
  </si>
  <si>
    <t>Prognosen er basert på underlag fra Balansegruppen i Nordel og</t>
  </si>
  <si>
    <t>viser forbruket under en normal vinter (2 års).</t>
  </si>
  <si>
    <t>Progonose basert på underlag fra Energi prognose komiteen.</t>
  </si>
  <si>
    <t>Prognose er basert på underlag fra Balansegruppen i Nordel og</t>
  </si>
  <si>
    <r>
      <t xml:space="preserve">Island </t>
    </r>
    <r>
      <rPr>
        <vertAlign val="superscript"/>
        <sz val="10"/>
        <rFont val="Arial"/>
        <family val="2"/>
      </rPr>
      <t>3)</t>
    </r>
  </si>
  <si>
    <r>
      <t xml:space="preserve">Island </t>
    </r>
    <r>
      <rPr>
        <vertAlign val="superscript"/>
        <sz val="10"/>
        <rFont val="Arial"/>
        <family val="2"/>
      </rPr>
      <t>2)</t>
    </r>
  </si>
  <si>
    <t>2 x 67</t>
  </si>
  <si>
    <t>Diverse</t>
  </si>
  <si>
    <t>Naturgas</t>
  </si>
  <si>
    <t>Kraftvarme, industri</t>
  </si>
  <si>
    <t>Kraftvarme, fjernvarme</t>
  </si>
  <si>
    <t>Kraftvarme, fjernevarme</t>
  </si>
  <si>
    <t>Ryaverket</t>
  </si>
  <si>
    <t>- boliger</t>
  </si>
  <si>
    <t>Nord Pool Elspot marked - gjennomsnitlig systempris og omsetning per uke</t>
  </si>
  <si>
    <t xml:space="preserve"> 1)</t>
  </si>
  <si>
    <t>Danmark Øst - Sverige</t>
  </si>
  <si>
    <t>Danmark Vest - Sverige</t>
  </si>
  <si>
    <t>Danmark Vest - Tyskland</t>
  </si>
  <si>
    <t>Danmark Øst - Tyskland</t>
  </si>
  <si>
    <t>Besluttede samkjørningsforbindelser og netforstærkninger</t>
  </si>
  <si>
    <t>Danmark Vest - Norge</t>
  </si>
  <si>
    <t xml:space="preserve">Gørløsegård - Söderåsen </t>
  </si>
  <si>
    <t xml:space="preserve">Hovegård - Söderåsen </t>
  </si>
  <si>
    <t>Boliger</t>
  </si>
  <si>
    <t>Olkiluoto 3</t>
  </si>
  <si>
    <t>Danmark-Vest</t>
  </si>
  <si>
    <t>Danmark-Øst</t>
  </si>
  <si>
    <t>verdier for årene 1990-2002</t>
  </si>
  <si>
    <t>Normal årsproduksjon 2004</t>
  </si>
  <si>
    <t>Effektbehov 2004 och prognoser för 2005, 2006 och 2010, MW</t>
  </si>
  <si>
    <t>Installerad effekt under 2004 och prognoser för 2005, 2006 och 2010, MW</t>
  </si>
  <si>
    <t>- vannkraft</t>
  </si>
  <si>
    <t>Pursiala</t>
  </si>
  <si>
    <t>Ossauskoski I - III</t>
  </si>
  <si>
    <t>Hellisheidi</t>
  </si>
  <si>
    <t>Reykjanes</t>
  </si>
  <si>
    <t>NorNed (Feda - Eemshaven)</t>
  </si>
  <si>
    <t>+-450=</t>
  </si>
  <si>
    <t>Norge - Nederland</t>
  </si>
  <si>
    <t>Rødsand Havmøllepark 2</t>
  </si>
  <si>
    <t>Produksjon 2004</t>
  </si>
  <si>
    <t>Nettoimport 2004</t>
  </si>
  <si>
    <t>Totalforbruk 2004</t>
  </si>
  <si>
    <t>Biobränsle</t>
  </si>
  <si>
    <t>2006-2007</t>
  </si>
  <si>
    <t>2007 - 2009</t>
  </si>
  <si>
    <t>Horns Rev 2</t>
  </si>
  <si>
    <t>- avfall</t>
  </si>
  <si>
    <r>
      <t xml:space="preserve">Installert effekt totalt </t>
    </r>
    <r>
      <rPr>
        <vertAlign val="superscript"/>
        <sz val="10"/>
        <rFont val="Arial"/>
        <family val="2"/>
      </rPr>
      <t>1)</t>
    </r>
  </si>
  <si>
    <t>Anlegg som ligger i møllpose er kapasitet som kan settes idrift innen en vis periode, dersom eieren av anlegget ønsker det.</t>
  </si>
  <si>
    <t>Kapasiteten er ikke inkludert i den totale installerte effekt</t>
  </si>
  <si>
    <t>Grunnåi</t>
  </si>
  <si>
    <t>Blåfalli-Vik</t>
  </si>
  <si>
    <t>Kløvtveit</t>
  </si>
  <si>
    <t>Hunsfoss</t>
  </si>
  <si>
    <t>Brutto temp korrigert forbruk</t>
  </si>
  <si>
    <t>energi</t>
  </si>
  <si>
    <t>Utveksling</t>
  </si>
  <si>
    <t>PROD</t>
  </si>
  <si>
    <t>Fenno-Skan 2 (Rauma - Finnböle)</t>
  </si>
  <si>
    <t>Gjennomsnittlig produksjon</t>
  </si>
  <si>
    <r>
      <t>3)</t>
    </r>
    <r>
      <rPr>
        <vertAlign val="superscript"/>
        <sz val="8"/>
        <color indexed="8"/>
        <rFont val="Arial"/>
        <family val="2"/>
      </rPr>
      <t xml:space="preserve">, </t>
    </r>
    <r>
      <rPr>
        <vertAlign val="superscript"/>
        <sz val="10"/>
        <color indexed="8"/>
        <rFont val="Arial"/>
        <family val="2"/>
      </rPr>
      <t>4)</t>
    </r>
  </si>
  <si>
    <t xml:space="preserve"> 4)</t>
  </si>
  <si>
    <t>4), 5)</t>
  </si>
  <si>
    <r>
      <t xml:space="preserve">Teglstrupgård - Mörarp 1 </t>
    </r>
    <r>
      <rPr>
        <sz val="10"/>
        <rFont val="Arial"/>
        <family val="2"/>
      </rPr>
      <t>og</t>
    </r>
    <r>
      <rPr>
        <sz val="10"/>
        <rFont val="Arial"/>
        <family val="0"/>
      </rPr>
      <t xml:space="preserve"> 2</t>
    </r>
  </si>
  <si>
    <t>Raumo - Forsmark</t>
  </si>
  <si>
    <r>
      <t xml:space="preserve">Nettoforbruk </t>
    </r>
    <r>
      <rPr>
        <b/>
        <vertAlign val="superscript"/>
        <sz val="10"/>
        <rFont val="Arial"/>
        <family val="2"/>
      </rPr>
      <t>1)</t>
    </r>
  </si>
  <si>
    <t>Estimert nettoforbruk</t>
  </si>
  <si>
    <r>
      <t xml:space="preserve">800 </t>
    </r>
    <r>
      <rPr>
        <vertAlign val="superscript"/>
        <sz val="10"/>
        <rFont val="Arial"/>
        <family val="2"/>
      </rPr>
      <t>3)</t>
    </r>
  </si>
  <si>
    <t>Overføringskapasiteten er begrenset til 800 MW p.g.a. interne begrensninger i Danmark Vest</t>
  </si>
  <si>
    <t>Magasinfylling 2004 angitt i %</t>
  </si>
  <si>
    <t>Denmark West</t>
  </si>
  <si>
    <t>Denmark East</t>
  </si>
  <si>
    <t>Iceland</t>
  </si>
  <si>
    <t>Norway</t>
  </si>
  <si>
    <t>Sweden</t>
  </si>
  <si>
    <r>
      <t xml:space="preserve">Installert effekt </t>
    </r>
    <r>
      <rPr>
        <b/>
        <vertAlign val="superscript"/>
        <sz val="10"/>
        <rFont val="Arial"/>
        <family val="2"/>
      </rPr>
      <t>1)</t>
    </r>
  </si>
  <si>
    <r>
      <t xml:space="preserve">Tilgjenglig produksjons kapasitet </t>
    </r>
    <r>
      <rPr>
        <b/>
        <vertAlign val="superscript"/>
        <sz val="10"/>
        <rFont val="Arial"/>
        <family val="2"/>
      </rPr>
      <t>2)</t>
    </r>
  </si>
  <si>
    <r>
      <t xml:space="preserve">Maks registrerte systembelastning </t>
    </r>
    <r>
      <rPr>
        <b/>
        <vertAlign val="superscript"/>
        <sz val="10"/>
        <rFont val="Arial"/>
        <family val="2"/>
      </rPr>
      <t>3)</t>
    </r>
  </si>
  <si>
    <t>Finland - Estland</t>
  </si>
  <si>
    <t>Estlink (Espoo - Harku)</t>
  </si>
  <si>
    <t>+-150</t>
  </si>
  <si>
    <t>Tilskudd i 2005</t>
  </si>
  <si>
    <t>Bortfall i 2005</t>
  </si>
  <si>
    <t>Normal årsproduksjon av vannkraft 2005, GWh</t>
  </si>
  <si>
    <t>Normal årsproduksjon 2005</t>
  </si>
  <si>
    <t>Endringer i installert effekt 2005</t>
  </si>
  <si>
    <r>
      <t xml:space="preserve">Maks registrert systembelastning for de enkelte land i 2005 </t>
    </r>
    <r>
      <rPr>
        <b/>
        <i/>
        <vertAlign val="superscript"/>
        <sz val="8"/>
        <rFont val="Arial"/>
        <family val="2"/>
      </rPr>
      <t>1)</t>
    </r>
  </si>
  <si>
    <t>Systembelastning 3. onsdagen i januar og 3. onsdagen i juli 2005</t>
  </si>
  <si>
    <t>3. onsdagen i januar (19.1.2005)</t>
  </si>
  <si>
    <t>3. onsdagen i januar (20.7.2005)</t>
  </si>
  <si>
    <t>3. onsdagen i juli (20.7.2005)</t>
  </si>
  <si>
    <t>Totale Ledningslengder 110 - 400 kV i drift 31.12.2005</t>
  </si>
  <si>
    <t>Total elproduksjon innen Nordel 2005</t>
  </si>
  <si>
    <t>Elproduksjon 2005, GWh</t>
  </si>
  <si>
    <t>Elproduksjon per energitype samt kraftutveksling 2005, TWh</t>
  </si>
  <si>
    <t>Månedlig produksjon og totalforbruk av el 2004-2005, GWh</t>
  </si>
  <si>
    <t>Magasinfylling 2005</t>
  </si>
  <si>
    <t>S15   Kraftutveksling 2005, GWh</t>
  </si>
  <si>
    <t>Kraftutveksling  2005, GWh</t>
  </si>
  <si>
    <t>Kraftutveksling mellom Nordel-landene 1963 - 2005, GWh</t>
  </si>
  <si>
    <t>Månedlig kraftutveksling mellom Nordel-landene 2005, GWh</t>
  </si>
  <si>
    <t>Nettoforbruk av el 2005 fordelt på forbrukskategorier</t>
  </si>
  <si>
    <t>Elforbruk 2005, GWh</t>
  </si>
  <si>
    <t>Endring fra 2004 i %</t>
  </si>
  <si>
    <t>Totalforbruk av el 1996 - 2005, TWh</t>
  </si>
  <si>
    <t>Totalforbruk av el per innbygger 1996 -2005, kWh</t>
  </si>
  <si>
    <t>Totalforbruk av el 2005, GWh</t>
  </si>
  <si>
    <t>Produksjon 2005</t>
  </si>
  <si>
    <t>Nettoimport 2005</t>
  </si>
  <si>
    <t>Totalforbruk 2005</t>
  </si>
  <si>
    <t>Total energitilførsel 1996 - 2005, PJ</t>
  </si>
  <si>
    <t>Totalforbruk av el 2005 og prognose for 2009, TWh</t>
  </si>
  <si>
    <t>Prognose for tilgjengelig produksjon kapasitet for markedet vinter 2009/10, MWh/h</t>
  </si>
  <si>
    <r>
      <t xml:space="preserve">2009/10 </t>
    </r>
    <r>
      <rPr>
        <vertAlign val="superscript"/>
        <sz val="10"/>
        <rFont val="Arial"/>
        <family val="2"/>
      </rPr>
      <t>2)</t>
    </r>
  </si>
  <si>
    <r>
      <t xml:space="preserve">2009/10 </t>
    </r>
    <r>
      <rPr>
        <b/>
        <vertAlign val="superscript"/>
        <sz val="10"/>
        <rFont val="Arial"/>
        <family val="2"/>
      </rPr>
      <t>1)</t>
    </r>
  </si>
  <si>
    <r>
      <t xml:space="preserve">2009 </t>
    </r>
    <r>
      <rPr>
        <b/>
        <vertAlign val="superscript"/>
        <sz val="10"/>
        <rFont val="Arial"/>
        <family val="2"/>
      </rPr>
      <t>2)</t>
    </r>
  </si>
  <si>
    <r>
      <t xml:space="preserve">  2005 </t>
    </r>
    <r>
      <rPr>
        <b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)</t>
    </r>
  </si>
  <si>
    <r>
      <t xml:space="preserve">2005 </t>
    </r>
    <r>
      <rPr>
        <vertAlign val="superscript"/>
        <sz val="10"/>
        <rFont val="Arial"/>
        <family val="2"/>
      </rPr>
      <t>1)</t>
    </r>
  </si>
  <si>
    <t>Installerad effekt 31.12.2005</t>
  </si>
  <si>
    <t>Normalårsproduktion av vattenkraft 2005, GWh</t>
  </si>
  <si>
    <t>Förändringar i installerad effekt 2005</t>
  </si>
  <si>
    <t>Systembelastning 3:e onsdagen i januari och 3:e onsdagen i juli 2005</t>
  </si>
  <si>
    <t>Ledningslängder 110 - 400 kV i drift 31.12.2005</t>
  </si>
  <si>
    <t>Total elproduktion inom Nordel 2005</t>
  </si>
  <si>
    <t>Elproduktion 2005, GWh</t>
  </si>
  <si>
    <t>Produktion per energislag samt nettoimport och -export 2005, TWh</t>
  </si>
  <si>
    <t>Månatlig produktion och bruttoförbrukning av el 2004-2005, GWh</t>
  </si>
  <si>
    <t>Magasinsfyllnad 2005</t>
  </si>
  <si>
    <t>Kraftutbyte 2005, GWh</t>
  </si>
  <si>
    <t>Import och export 2005, GWh</t>
  </si>
  <si>
    <t>Kraftutbyte mellan Nordel-länderna 1963-2005, GWh</t>
  </si>
  <si>
    <t>Månatligt kraftutbyte mellan Nordel-länderna 2005, GWh</t>
  </si>
  <si>
    <t>Nettoförbrukning av el 2005 fördelad på förbrukningskategorier</t>
  </si>
  <si>
    <t>Elförbrukning 2005, GWh</t>
  </si>
  <si>
    <t>Bruttoförbrukning 1996-2005, TWh</t>
  </si>
  <si>
    <t>Bruttoförbrukning per invånare 1996-2005, kWh</t>
  </si>
  <si>
    <t>Totalförbrukning 2005, GWh</t>
  </si>
  <si>
    <t>Total energitillförsel 1996-2005, PJ</t>
  </si>
  <si>
    <t>Bruttoförbrukning av el 2005 och prognoser för 2006,2007 och 2011, TWh</t>
  </si>
  <si>
    <t>Spotpriser och omsättning på de nordiska elbörserna 2005</t>
  </si>
  <si>
    <t>Nøkkeltall 2005</t>
  </si>
  <si>
    <t xml:space="preserve">Geothermal </t>
  </si>
  <si>
    <t>Nesjavellir</t>
  </si>
  <si>
    <t xml:space="preserve">i januar 2005 kl 17-18 </t>
  </si>
  <si>
    <t xml:space="preserve">i juli 2005 kl 12-13 </t>
  </si>
  <si>
    <t>Total produksjon 2004</t>
  </si>
  <si>
    <t>Installert effekt  pr. 31-12-05. Effekten viser summen av de enkelte aggregatenes nettoeffekt i kraftsystemet og kan dermed</t>
  </si>
  <si>
    <r>
      <t xml:space="preserve">en kald vinter (10 års). Mer informasjon er tilgjengelig i rapporten "Power Balance 2005/2006". </t>
    </r>
    <r>
      <rPr>
        <b/>
        <i/>
        <sz val="10"/>
        <rFont val="Arial"/>
        <family val="2"/>
      </rPr>
      <t>www.nordel.org</t>
    </r>
  </si>
  <si>
    <t>Vattenkraft</t>
  </si>
  <si>
    <t>Johannes</t>
  </si>
  <si>
    <t>Bio</t>
  </si>
  <si>
    <t>Södra Cell, Mörrum</t>
  </si>
  <si>
    <t>Barsebäck</t>
  </si>
  <si>
    <t>Forsmark</t>
  </si>
  <si>
    <t>Ringhals</t>
  </si>
  <si>
    <t>Forsmark 2</t>
  </si>
  <si>
    <t>Breiava</t>
  </si>
  <si>
    <t>Innvik</t>
  </si>
  <si>
    <t>Funna</t>
  </si>
  <si>
    <t>Gasskraft</t>
  </si>
  <si>
    <t>Kårstø</t>
  </si>
  <si>
    <t>Hundhammerfjellet 3</t>
  </si>
  <si>
    <t>Vattenfraft</t>
  </si>
  <si>
    <t>Petäjäskoski ll</t>
  </si>
  <si>
    <t>Petäjäskoski III</t>
  </si>
  <si>
    <t>Sierilä</t>
  </si>
  <si>
    <t>2009 - 2012</t>
  </si>
  <si>
    <t>Pirttikoski l - ll</t>
  </si>
  <si>
    <t>2010 - 2011</t>
  </si>
  <si>
    <t>Endring sammenlignet med 2004</t>
  </si>
  <si>
    <t xml:space="preserve">- kondens </t>
  </si>
  <si>
    <t>Inkl. produksjon i kondensverk</t>
  </si>
  <si>
    <t>Magasinfylling 2005 angitt i %</t>
  </si>
  <si>
    <t>verdier for årene 1990-2005</t>
  </si>
  <si>
    <t>Denmark</t>
  </si>
  <si>
    <t>S1a</t>
  </si>
  <si>
    <t>S1b</t>
  </si>
  <si>
    <t>Nord Pool ELBAS marked - omsetning og priser per uke 2005</t>
  </si>
  <si>
    <r>
      <t xml:space="preserve">Installert effekt </t>
    </r>
    <r>
      <rPr>
        <b/>
        <i/>
        <vertAlign val="superscript"/>
        <sz val="10"/>
        <rFont val="Arial"/>
        <family val="2"/>
      </rPr>
      <t>1)</t>
    </r>
    <r>
      <rPr>
        <b/>
        <i/>
        <sz val="12"/>
        <rFont val="Arial"/>
        <family val="0"/>
      </rPr>
      <t xml:space="preserve"> per produksjons type 31.12.2005, MW</t>
    </r>
  </si>
  <si>
    <r>
      <t xml:space="preserve">Installert effekt </t>
    </r>
    <r>
      <rPr>
        <b/>
        <i/>
        <vertAlign val="superscript"/>
        <sz val="10"/>
        <rFont val="Arial"/>
        <family val="2"/>
      </rPr>
      <t>1)</t>
    </r>
    <r>
      <rPr>
        <b/>
        <i/>
        <sz val="12"/>
        <rFont val="Arial"/>
        <family val="0"/>
      </rPr>
      <t xml:space="preserve"> per eneritype 31.12.2005, MW</t>
    </r>
  </si>
  <si>
    <t>Fornybar energi</t>
  </si>
  <si>
    <t>- bio brensel</t>
  </si>
  <si>
    <r>
      <t xml:space="preserve">Fossile brennstoffer </t>
    </r>
    <r>
      <rPr>
        <vertAlign val="superscript"/>
        <sz val="10"/>
        <rFont val="Arial"/>
        <family val="2"/>
      </rPr>
      <t>2)</t>
    </r>
  </si>
  <si>
    <t>Inkl. kull, olje, gas osv.</t>
  </si>
  <si>
    <t>OTC</t>
  </si>
  <si>
    <t>Sammenligning av kapasiteter og maksimal systembelastning</t>
  </si>
  <si>
    <t>Tilgjengeling kapasitet</t>
  </si>
  <si>
    <t>Priser og omsetning på de nordiske elbørsene 2004 - 2005</t>
  </si>
  <si>
    <t>Key Figures 2005</t>
  </si>
  <si>
    <t>Facts about the Nordic countries 2005</t>
  </si>
  <si>
    <t>Minimum</t>
  </si>
  <si>
    <t>Maksimum</t>
  </si>
  <si>
    <t>Systempris</t>
  </si>
  <si>
    <t>Omsetning</t>
  </si>
  <si>
    <t>i GWh</t>
  </si>
  <si>
    <t>EUR/MWh</t>
  </si>
  <si>
    <t>Gjennomsnitt</t>
  </si>
  <si>
    <t>ELBAS priser og omsetning</t>
  </si>
  <si>
    <t>Elspot priser og omsetning</t>
  </si>
  <si>
    <t>Omsetning Nord Pool's Finansielle marked</t>
  </si>
  <si>
    <t>Se ark S29a, S29b, S29c og S29d</t>
  </si>
  <si>
    <t>29a = Elspot marked</t>
  </si>
  <si>
    <t>29b = Elbas marked</t>
  </si>
  <si>
    <t>29c = Nord Pool's Finansielle marked</t>
  </si>
  <si>
    <t>29d = CO2 marked</t>
  </si>
  <si>
    <t>Exch</t>
  </si>
  <si>
    <t>Priser</t>
  </si>
  <si>
    <t xml:space="preserve">EUA priser og omsetning på Nord Pool </t>
  </si>
  <si>
    <t>kl. 19.00 - 20.00</t>
  </si>
  <si>
    <t>kl. 08.00 - 09.00</t>
  </si>
  <si>
    <t>kl. 17.00 - 18.00</t>
  </si>
  <si>
    <t>Geotermisk Kraft</t>
  </si>
  <si>
    <t>Wind power</t>
  </si>
  <si>
    <t>Geothermal power</t>
  </si>
  <si>
    <r>
      <t xml:space="preserve">Møllpose </t>
    </r>
    <r>
      <rPr>
        <vertAlign val="superscript"/>
        <sz val="10"/>
        <rFont val="Arial"/>
        <family val="2"/>
      </rPr>
      <t>3)</t>
    </r>
  </si>
  <si>
    <r>
      <t xml:space="preserve">Total 2005 </t>
    </r>
    <r>
      <rPr>
        <vertAlign val="superscript"/>
        <sz val="10"/>
        <rFont val="Arial"/>
        <family val="2"/>
      </rPr>
      <t>1)</t>
    </r>
  </si>
  <si>
    <t>Tingsbacka (Åland) - Senneby</t>
  </si>
  <si>
    <t>Total 2005 1)</t>
  </si>
  <si>
    <t>kl. 18.00 - 19.00</t>
  </si>
  <si>
    <t>Natural gas</t>
  </si>
  <si>
    <t>H.C. Ørstedsværket B9</t>
  </si>
  <si>
    <t>Kyndbyværket B50</t>
  </si>
  <si>
    <t>H.C. Ørstedsværket B1+4</t>
  </si>
  <si>
    <t>Østkraft</t>
  </si>
  <si>
    <t>Fynsværket B3</t>
  </si>
  <si>
    <t>Fynsværket B7</t>
  </si>
  <si>
    <t>Nordjyllandsværket B2</t>
  </si>
  <si>
    <t>Nordjyllandsværket B3</t>
  </si>
  <si>
    <t>Randersværket</t>
  </si>
  <si>
    <t>Vestkraft B3</t>
  </si>
  <si>
    <t>LPG</t>
  </si>
  <si>
    <t>Natur gas/olje</t>
  </si>
  <si>
    <t>Olje</t>
  </si>
  <si>
    <t>Kondens</t>
  </si>
  <si>
    <t>Kraftvarme</t>
  </si>
  <si>
    <t>Danmark  - Vest</t>
  </si>
  <si>
    <t>Natur gas</t>
  </si>
  <si>
    <t>Kull</t>
  </si>
  <si>
    <t>kull</t>
  </si>
  <si>
    <t>Decentral kraftvarme</t>
  </si>
  <si>
    <t>Lokal kraftvarme</t>
  </si>
  <si>
    <t>Dieselolje</t>
  </si>
  <si>
    <t>Avfall</t>
  </si>
  <si>
    <t>Bio brensel</t>
  </si>
  <si>
    <t>Annet</t>
  </si>
  <si>
    <t>Natur gass</t>
  </si>
  <si>
    <t>Inkludert varmegjenvinning fra industri</t>
  </si>
  <si>
    <t>Follafoss</t>
  </si>
  <si>
    <t>Tunnsjødal</t>
  </si>
  <si>
    <t>Smøla 2</t>
  </si>
  <si>
    <t>Maks registrerte systembelastning for de enkelte land vinter 2005/2006, MWh/h</t>
  </si>
  <si>
    <t>Maksimal belastning 2005 og prognose for vinter 2009/10, MWh/h</t>
  </si>
  <si>
    <t>Inkl. kraftanlegg som produserer 100% kondens i Danmark. Resten er inkludert i "kraftvarme, fjernvarme"</t>
  </si>
  <si>
    <t>Koks, Cinders</t>
  </si>
  <si>
    <t>Import(+) /export(-)</t>
  </si>
  <si>
    <t>Varmekraft totalt</t>
  </si>
  <si>
    <t>- Kjernekraft</t>
  </si>
  <si>
    <r>
      <t xml:space="preserve">- Øvrig varmekraft </t>
    </r>
    <r>
      <rPr>
        <vertAlign val="superscript"/>
        <sz val="10"/>
        <rFont val="Arial"/>
        <family val="2"/>
      </rPr>
      <t>1)</t>
    </r>
  </si>
  <si>
    <t xml:space="preserve">   - kull</t>
  </si>
  <si>
    <t xml:space="preserve">   - olje</t>
  </si>
  <si>
    <t xml:space="preserve">   - torv</t>
  </si>
  <si>
    <t xml:space="preserve">   - naturgas</t>
  </si>
  <si>
    <r>
      <t xml:space="preserve">   - øvrig </t>
    </r>
    <r>
      <rPr>
        <vertAlign val="superscript"/>
        <sz val="9"/>
        <rFont val="Arial"/>
        <family val="2"/>
      </rPr>
      <t>2)</t>
    </r>
  </si>
  <si>
    <t>Fornybar kraft totalt</t>
  </si>
  <si>
    <r>
      <t>- øvrig fornybar kraft</t>
    </r>
    <r>
      <rPr>
        <vertAlign val="superscript"/>
        <sz val="10"/>
        <rFont val="Arial"/>
        <family val="2"/>
      </rPr>
      <t xml:space="preserve"> </t>
    </r>
  </si>
  <si>
    <t xml:space="preserve">   - vind kraft</t>
  </si>
  <si>
    <t xml:space="preserve">   - biokraft</t>
  </si>
  <si>
    <t xml:space="preserve">   - avfall</t>
  </si>
  <si>
    <t xml:space="preserve">   - geotermisk kraft</t>
  </si>
  <si>
    <t xml:space="preserve">1) Fossil brensel </t>
  </si>
  <si>
    <t>2) Danmark vest raffinerigass</t>
  </si>
  <si>
    <t>Data er estimert av Balansegruppen i Nordel og viser tilgjengelig produksjonskapasitet for markedet</t>
  </si>
</sst>
</file>

<file path=xl/styles.xml><?xml version="1.0" encoding="utf-8"?>
<styleSheet xmlns="http://schemas.openxmlformats.org/spreadsheetml/2006/main">
  <numFmts count="5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-* #,##0\ &quot;mk&quot;_-;\-* #,##0\ &quot;mk&quot;_-;_-* &quot;-&quot;\ &quot;mk&quot;_-;_-@_-"/>
    <numFmt numFmtId="181" formatCode="_-* #,##0\ _m_k_-;\-* #,##0\ _m_k_-;_-* &quot;-&quot;\ _m_k_-;_-@_-"/>
    <numFmt numFmtId="182" formatCode="_-* #,##0.00\ &quot;mk&quot;_-;\-* #,##0.00\ &quot;mk&quot;_-;_-* &quot;-&quot;??\ &quot;mk&quot;_-;_-@_-"/>
    <numFmt numFmtId="183" formatCode="_-* #,##0.00\ _m_k_-;\-* #,##0.00\ _m_k_-;_-* &quot;-&quot;??\ _m_k_-;_-@_-"/>
    <numFmt numFmtId="184" formatCode="yy\-m"/>
    <numFmt numFmtId="185" formatCode="d/m/"/>
    <numFmt numFmtId="186" formatCode="0.0"/>
    <numFmt numFmtId="187" formatCode="0.000"/>
    <numFmt numFmtId="188" formatCode="0.0\ %"/>
    <numFmt numFmtId="189" formatCode="#,##0.0"/>
    <numFmt numFmtId="190" formatCode="0.0%"/>
    <numFmt numFmtId="191" formatCode="#\ ##0\ \ \ \ \ \ "/>
    <numFmt numFmtId="192" formatCode="0.000\ %"/>
    <numFmt numFmtId="193" formatCode="#,##0.0000"/>
    <numFmt numFmtId="194" formatCode="#,##0.000"/>
    <numFmt numFmtId="195" formatCode="#,##0\ \ "/>
    <numFmt numFmtId="196" formatCode="0.0\ \ "/>
    <numFmt numFmtId="197" formatCode="#,##0\ \ \ \ \ \ \ \ \ \ "/>
    <numFmt numFmtId="198" formatCode="0\ \ "/>
    <numFmt numFmtId="199" formatCode="d/m/yy"/>
    <numFmt numFmtId="200" formatCode="mmm/yyyy"/>
    <numFmt numFmtId="201" formatCode="00000"/>
    <numFmt numFmtId="202" formatCode="0.00000000"/>
    <numFmt numFmtId="203" formatCode="_-* #,##0.00_-;\-* #,##0.00_-;_-* &quot;-&quot;??_-;_-@_-"/>
    <numFmt numFmtId="204" formatCode="_-* #,##0_-;\-* #,##0_-;_-* &quot;-&quot;_-;_-@_-"/>
    <numFmt numFmtId="205" formatCode="_-&quot;kr.&quot;* #,##0.00_-;\-&quot;kr.&quot;* #,##0.00_-;_-&quot;kr.&quot;* &quot;-&quot;??_-;_-@_-"/>
    <numFmt numFmtId="206" formatCode="_-&quot;kr.&quot;* #,##0_-;\-&quot;kr.&quot;* #,##0_-;_-&quot;kr.&quot;* &quot;-&quot;_-;_-@_-"/>
    <numFmt numFmtId="207" formatCode="m/d/yy"/>
  </numFmts>
  <fonts count="1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0"/>
    </font>
    <font>
      <i/>
      <sz val="12"/>
      <name val="Arial"/>
      <family val="0"/>
    </font>
    <font>
      <b/>
      <sz val="12"/>
      <name val="Arial"/>
      <family val="2"/>
    </font>
    <font>
      <sz val="10"/>
      <name val="Helvetica"/>
      <family val="0"/>
    </font>
    <font>
      <b/>
      <i/>
      <sz val="14"/>
      <name val="Helvetica"/>
      <family val="0"/>
    </font>
    <font>
      <b/>
      <i/>
      <sz val="13"/>
      <name val="Helvetica"/>
      <family val="0"/>
    </font>
    <font>
      <sz val="8"/>
      <name val="Arial"/>
      <family val="0"/>
    </font>
    <font>
      <sz val="12"/>
      <name val="Arial"/>
      <family val="0"/>
    </font>
    <font>
      <b/>
      <i/>
      <sz val="12"/>
      <name val="Helvetica"/>
      <family val="0"/>
    </font>
    <font>
      <b/>
      <i/>
      <sz val="14"/>
      <name val="Arial"/>
      <family val="2"/>
    </font>
    <font>
      <i/>
      <sz val="14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z val="12"/>
      <name val="Symbol"/>
      <family val="1"/>
    </font>
    <font>
      <b/>
      <sz val="8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i/>
      <sz val="10"/>
      <name val="Helvetica"/>
      <family val="0"/>
    </font>
    <font>
      <i/>
      <vertAlign val="superscript"/>
      <sz val="10"/>
      <name val="Arial"/>
      <family val="2"/>
    </font>
    <font>
      <b/>
      <i/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22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i/>
      <sz val="16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sz val="14"/>
      <name val="Arial"/>
      <family val="2"/>
    </font>
    <font>
      <b/>
      <i/>
      <vertAlign val="superscript"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Sans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8"/>
      <color indexed="8"/>
      <name val="Arial"/>
      <family val="0"/>
    </font>
    <font>
      <sz val="11.75"/>
      <color indexed="8"/>
      <name val="Arial"/>
      <family val="0"/>
    </font>
    <font>
      <sz val="7.35"/>
      <color indexed="8"/>
      <name val="Arial"/>
      <family val="0"/>
    </font>
    <font>
      <sz val="25"/>
      <color indexed="8"/>
      <name val="Arial"/>
      <family val="0"/>
    </font>
    <font>
      <b/>
      <sz val="9.25"/>
      <color indexed="8"/>
      <name val="Arial"/>
      <family val="0"/>
    </font>
    <font>
      <b/>
      <sz val="9"/>
      <color indexed="8"/>
      <name val="Arial"/>
      <family val="0"/>
    </font>
    <font>
      <b/>
      <i/>
      <sz val="11"/>
      <color indexed="8"/>
      <name val="Helvetica"/>
      <family val="0"/>
    </font>
    <font>
      <sz val="5.5"/>
      <color indexed="8"/>
      <name val="Arial"/>
      <family val="0"/>
    </font>
    <font>
      <sz val="5.05"/>
      <color indexed="8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9.75"/>
      <color indexed="8"/>
      <name val="Arial"/>
      <family val="0"/>
    </font>
    <font>
      <sz val="5.75"/>
      <color indexed="8"/>
      <name val="Arial"/>
      <family val="0"/>
    </font>
    <font>
      <b/>
      <sz val="9.75"/>
      <color indexed="8"/>
      <name val="Arial"/>
      <family val="0"/>
    </font>
    <font>
      <b/>
      <sz val="9.5"/>
      <color indexed="8"/>
      <name val="Arial"/>
      <family val="0"/>
    </font>
    <font>
      <b/>
      <sz val="11.5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96" fillId="20" borderId="1" applyNumberFormat="0" applyAlignment="0" applyProtection="0"/>
    <xf numFmtId="0" fontId="97" fillId="21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00" fillId="23" borderId="1" applyNumberFormat="0" applyAlignment="0" applyProtection="0"/>
    <xf numFmtId="0" fontId="101" fillId="0" borderId="2" applyNumberFormat="0" applyFill="0" applyAlignment="0" applyProtection="0"/>
    <xf numFmtId="0" fontId="102" fillId="24" borderId="3" applyNumberFormat="0" applyAlignment="0" applyProtection="0"/>
    <xf numFmtId="0" fontId="0" fillId="25" borderId="4" applyNumberFormat="0" applyFon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03" fillId="26" borderId="0" applyNumberFormat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9" fillId="20" borderId="9" applyNumberFormat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0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86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186" fontId="0" fillId="0" borderId="10" xfId="0" applyNumberFormat="1" applyBorder="1" applyAlignment="1">
      <alignment/>
    </xf>
    <xf numFmtId="0" fontId="10" fillId="0" borderId="0" xfId="43">
      <alignment/>
      <protection/>
    </xf>
    <xf numFmtId="0" fontId="11" fillId="0" borderId="0" xfId="43" applyFont="1" applyAlignment="1">
      <alignment horizontal="right"/>
      <protection/>
    </xf>
    <xf numFmtId="0" fontId="12" fillId="0" borderId="0" xfId="43" applyFont="1" applyAlignment="1">
      <alignment horizontal="center"/>
      <protection/>
    </xf>
    <xf numFmtId="0" fontId="10" fillId="0" borderId="0" xfId="43" applyFill="1">
      <alignment/>
      <protection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186" fontId="0" fillId="0" borderId="0" xfId="0" applyNumberFormat="1" applyBorder="1" applyAlignment="1">
      <alignment/>
    </xf>
    <xf numFmtId="191" fontId="10" fillId="0" borderId="0" xfId="43" applyNumberFormat="1">
      <alignment/>
      <protection/>
    </xf>
    <xf numFmtId="0" fontId="15" fillId="0" borderId="0" xfId="43" applyFont="1" applyAlignment="1">
      <alignment/>
      <protection/>
    </xf>
    <xf numFmtId="0" fontId="1" fillId="0" borderId="0" xfId="0" applyFont="1" applyAlignment="1">
      <alignment horizontal="right"/>
    </xf>
    <xf numFmtId="186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86" fontId="0" fillId="0" borderId="14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89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5" xfId="0" applyNumberFormat="1" applyBorder="1" applyAlignment="1">
      <alignment/>
    </xf>
    <xf numFmtId="186" fontId="0" fillId="0" borderId="16" xfId="0" applyNumberFormat="1" applyBorder="1" applyAlignment="1">
      <alignment/>
    </xf>
    <xf numFmtId="186" fontId="5" fillId="0" borderId="14" xfId="0" applyNumberFormat="1" applyFont="1" applyBorder="1" applyAlignment="1">
      <alignment/>
    </xf>
    <xf numFmtId="186" fontId="5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186" fontId="1" fillId="0" borderId="0" xfId="0" applyNumberFormat="1" applyFont="1" applyBorder="1" applyAlignment="1">
      <alignment/>
    </xf>
    <xf numFmtId="186" fontId="0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" fontId="0" fillId="0" borderId="10" xfId="0" applyNumberFormat="1" applyFont="1" applyBorder="1" applyAlignment="1">
      <alignment/>
    </xf>
    <xf numFmtId="187" fontId="1" fillId="0" borderId="1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/>
    </xf>
    <xf numFmtId="196" fontId="0" fillId="0" borderId="0" xfId="0" applyNumberFormat="1" applyBorder="1" applyAlignment="1">
      <alignment/>
    </xf>
    <xf numFmtId="196" fontId="1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4" fillId="0" borderId="0" xfId="43" applyFont="1" applyFill="1">
      <alignment/>
      <protection/>
    </xf>
    <xf numFmtId="0" fontId="24" fillId="0" borderId="0" xfId="43" applyFont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95" fontId="14" fillId="0" borderId="0" xfId="0" applyNumberFormat="1" applyFont="1" applyFill="1" applyAlignment="1">
      <alignment/>
    </xf>
    <xf numFmtId="195" fontId="8" fillId="0" borderId="0" xfId="0" applyNumberFormat="1" applyFont="1" applyFill="1" applyAlignment="1">
      <alignment horizontal="center"/>
    </xf>
    <xf numFmtId="197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95" fontId="0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197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195" fontId="0" fillId="0" borderId="0" xfId="0" applyNumberFormat="1" applyFont="1" applyFill="1" applyAlignment="1">
      <alignment horizontal="center"/>
    </xf>
    <xf numFmtId="195" fontId="0" fillId="0" borderId="0" xfId="0" applyNumberFormat="1" applyFont="1" applyFill="1" applyAlignment="1">
      <alignment horizontal="center"/>
    </xf>
    <xf numFmtId="19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ont="1" applyFill="1" applyBorder="1" applyAlignment="1">
      <alignment horizontal="center"/>
    </xf>
    <xf numFmtId="197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9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center"/>
    </xf>
    <xf numFmtId="0" fontId="0" fillId="0" borderId="17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190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192" fontId="8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9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6" fontId="0" fillId="0" borderId="0" xfId="0" applyNumberFormat="1" applyFill="1" applyAlignment="1">
      <alignment/>
    </xf>
    <xf numFmtId="186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184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86" fontId="0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 quotePrefix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195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2" fontId="0" fillId="0" borderId="0" xfId="0" applyNumberFormat="1" applyFill="1" applyAlignment="1">
      <alignment/>
    </xf>
    <xf numFmtId="189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95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95" fontId="0" fillId="0" borderId="0" xfId="0" applyNumberFormat="1" applyFont="1" applyFill="1" applyAlignment="1">
      <alignment/>
    </xf>
    <xf numFmtId="195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0" xfId="0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7" xfId="0" applyFont="1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4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188" fontId="0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" fillId="0" borderId="20" xfId="0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 quotePrefix="1">
      <alignment horizontal="right"/>
    </xf>
    <xf numFmtId="190" fontId="2" fillId="0" borderId="0" xfId="0" applyNumberFormat="1" applyFont="1" applyFill="1" applyAlignment="1">
      <alignment/>
    </xf>
    <xf numFmtId="190" fontId="1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186" fontId="0" fillId="0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14" fontId="0" fillId="0" borderId="0" xfId="0" applyNumberFormat="1" applyFill="1" applyAlignment="1" quotePrefix="1">
      <alignment/>
    </xf>
    <xf numFmtId="186" fontId="0" fillId="0" borderId="0" xfId="0" applyNumberFormat="1" applyFont="1" applyFill="1" applyAlignment="1">
      <alignment horizontal="right"/>
    </xf>
    <xf numFmtId="186" fontId="0" fillId="0" borderId="0" xfId="0" applyNumberFormat="1" applyFill="1" applyAlignment="1">
      <alignment horizontal="right"/>
    </xf>
    <xf numFmtId="3" fontId="8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 quotePrefix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2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88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189" fontId="0" fillId="0" borderId="14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88" fontId="0" fillId="0" borderId="21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195" fontId="27" fillId="0" borderId="0" xfId="0" applyNumberFormat="1" applyFont="1" applyFill="1" applyAlignment="1">
      <alignment/>
    </xf>
    <xf numFmtId="0" fontId="32" fillId="0" borderId="0" xfId="0" applyFont="1" applyFill="1" applyAlignment="1">
      <alignment horizontal="right"/>
    </xf>
    <xf numFmtId="195" fontId="32" fillId="0" borderId="0" xfId="0" applyNumberFormat="1" applyFont="1" applyFill="1" applyAlignment="1">
      <alignment/>
    </xf>
    <xf numFmtId="0" fontId="10" fillId="0" borderId="0" xfId="43" applyAlignment="1">
      <alignment horizontal="right"/>
      <protection/>
    </xf>
    <xf numFmtId="3" fontId="2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Alignment="1">
      <alignment horizontal="left"/>
    </xf>
    <xf numFmtId="184" fontId="2" fillId="0" borderId="0" xfId="0" applyNumberFormat="1" applyFont="1" applyFill="1" applyAlignment="1">
      <alignment horizontal="center"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1" fontId="1" fillId="0" borderId="0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4" fontId="0" fillId="0" borderId="0" xfId="0" applyNumberFormat="1" applyFont="1" applyFill="1" applyAlignment="1">
      <alignment horizontal="left"/>
    </xf>
    <xf numFmtId="0" fontId="36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195" fontId="0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195" fontId="0" fillId="0" borderId="1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0" fillId="0" borderId="15" xfId="0" applyFont="1" applyFill="1" applyBorder="1" applyAlignment="1">
      <alignment horizontal="centerContinuous" vertical="center"/>
    </xf>
    <xf numFmtId="0" fontId="30" fillId="0" borderId="16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90" fontId="0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/>
    </xf>
    <xf numFmtId="187" fontId="0" fillId="0" borderId="10" xfId="0" applyNumberFormat="1" applyFont="1" applyFill="1" applyBorder="1" applyAlignment="1">
      <alignment/>
    </xf>
    <xf numFmtId="187" fontId="0" fillId="0" borderId="13" xfId="0" applyNumberFormat="1" applyFont="1" applyFill="1" applyBorder="1" applyAlignment="1">
      <alignment/>
    </xf>
    <xf numFmtId="188" fontId="0" fillId="0" borderId="12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98" fontId="0" fillId="0" borderId="13" xfId="0" applyNumberFormat="1" applyFont="1" applyFill="1" applyBorder="1" applyAlignment="1">
      <alignment/>
    </xf>
    <xf numFmtId="195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89" fontId="0" fillId="33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6" fontId="0" fillId="0" borderId="0" xfId="0" applyNumberForma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94" fontId="0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95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98" fontId="0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196" fontId="0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33" fillId="0" borderId="0" xfId="0" applyFont="1" applyFill="1" applyAlignment="1">
      <alignment horizontal="right"/>
    </xf>
    <xf numFmtId="195" fontId="0" fillId="0" borderId="0" xfId="0" applyNumberForma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3" fillId="0" borderId="15" xfId="0" applyFont="1" applyFill="1" applyBorder="1" applyAlignment="1">
      <alignment horizontal="centerContinuous" vertical="center"/>
    </xf>
    <xf numFmtId="0" fontId="23" fillId="0" borderId="18" xfId="0" applyFont="1" applyFill="1" applyBorder="1" applyAlignment="1">
      <alignment horizontal="centerContinuous" vertical="center"/>
    </xf>
    <xf numFmtId="0" fontId="23" fillId="0" borderId="16" xfId="0" applyFont="1" applyFill="1" applyBorder="1" applyAlignment="1">
      <alignment horizontal="centerContinuous" vertical="center"/>
    </xf>
    <xf numFmtId="195" fontId="0" fillId="0" borderId="0" xfId="0" applyNumberFormat="1" applyFill="1" applyAlignment="1">
      <alignment/>
    </xf>
    <xf numFmtId="0" fontId="0" fillId="0" borderId="16" xfId="0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0" fillId="34" borderId="0" xfId="0" applyNumberFormat="1" applyFill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95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right"/>
    </xf>
    <xf numFmtId="195" fontId="27" fillId="0" borderId="0" xfId="0" applyNumberFormat="1" applyFont="1" applyFill="1" applyAlignment="1">
      <alignment horizontal="right"/>
    </xf>
    <xf numFmtId="0" fontId="27" fillId="0" borderId="16" xfId="0" applyFont="1" applyFill="1" applyBorder="1" applyAlignment="1">
      <alignment horizontal="right"/>
    </xf>
    <xf numFmtId="0" fontId="39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38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196" fontId="0" fillId="0" borderId="10" xfId="0" applyNumberFormat="1" applyFont="1" applyFill="1" applyBorder="1" applyAlignment="1">
      <alignment/>
    </xf>
    <xf numFmtId="196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86" fontId="27" fillId="0" borderId="0" xfId="0" applyNumberFormat="1" applyFont="1" applyFill="1" applyAlignment="1">
      <alignment horizontal="right" vertical="center" wrapText="1"/>
    </xf>
    <xf numFmtId="0" fontId="42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 quotePrefix="1">
      <alignment horizontal="center"/>
    </xf>
    <xf numFmtId="3" fontId="5" fillId="0" borderId="18" xfId="0" applyNumberFormat="1" applyFont="1" applyFill="1" applyBorder="1" applyAlignment="1">
      <alignment/>
    </xf>
    <xf numFmtId="186" fontId="0" fillId="0" borderId="0" xfId="0" applyNumberFormat="1" applyAlignment="1">
      <alignment horizontal="right"/>
    </xf>
    <xf numFmtId="195" fontId="0" fillId="0" borderId="13" xfId="0" applyNumberFormat="1" applyFont="1" applyFill="1" applyBorder="1" applyAlignment="1">
      <alignment horizontal="center"/>
    </xf>
    <xf numFmtId="3" fontId="37" fillId="0" borderId="10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9" fontId="0" fillId="0" borderId="10" xfId="0" applyNumberFormat="1" applyFont="1" applyFill="1" applyBorder="1" applyAlignment="1">
      <alignment horizontal="center"/>
    </xf>
    <xf numFmtId="9" fontId="0" fillId="0" borderId="14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9" fontId="0" fillId="0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98" fontId="0" fillId="0" borderId="0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22" xfId="0" applyFill="1" applyBorder="1" applyAlignment="1">
      <alignment horizontal="center"/>
    </xf>
    <xf numFmtId="198" fontId="0" fillId="0" borderId="10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0" fontId="0" fillId="0" borderId="0" xfId="0" applyFont="1" applyFill="1" applyAlignment="1" quotePrefix="1">
      <alignment horizontal="center"/>
    </xf>
    <xf numFmtId="0" fontId="0" fillId="0" borderId="17" xfId="0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9" xfId="0" applyFont="1" applyFill="1" applyBorder="1" applyAlignment="1">
      <alignment/>
    </xf>
    <xf numFmtId="0" fontId="2" fillId="35" borderId="0" xfId="0" applyFont="1" applyFill="1" applyAlignment="1">
      <alignment/>
    </xf>
    <xf numFmtId="0" fontId="1" fillId="0" borderId="0" xfId="0" applyFont="1" applyFill="1" applyAlignment="1">
      <alignment/>
    </xf>
    <xf numFmtId="186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/>
    </xf>
    <xf numFmtId="0" fontId="9" fillId="36" borderId="30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0" fontId="0" fillId="36" borderId="18" xfId="0" applyFont="1" applyFill="1" applyBorder="1" applyAlignment="1" quotePrefix="1">
      <alignment/>
    </xf>
    <xf numFmtId="0" fontId="0" fillId="36" borderId="32" xfId="0" applyFont="1" applyFill="1" applyBorder="1" applyAlignment="1">
      <alignment/>
    </xf>
    <xf numFmtId="0" fontId="13" fillId="36" borderId="18" xfId="0" applyFont="1" applyFill="1" applyBorder="1" applyAlignment="1">
      <alignment/>
    </xf>
    <xf numFmtId="186" fontId="49" fillId="36" borderId="32" xfId="0" applyNumberFormat="1" applyFont="1" applyFill="1" applyBorder="1" applyAlignment="1">
      <alignment/>
    </xf>
    <xf numFmtId="0" fontId="13" fillId="36" borderId="32" xfId="0" applyFont="1" applyFill="1" applyBorder="1" applyAlignment="1">
      <alignment/>
    </xf>
    <xf numFmtId="0" fontId="0" fillId="36" borderId="30" xfId="0" applyFont="1" applyFill="1" applyBorder="1" applyAlignment="1" quotePrefix="1">
      <alignment/>
    </xf>
    <xf numFmtId="0" fontId="13" fillId="36" borderId="30" xfId="0" applyFont="1" applyFill="1" applyBorder="1" applyAlignment="1">
      <alignment/>
    </xf>
    <xf numFmtId="186" fontId="49" fillId="36" borderId="33" xfId="0" applyNumberFormat="1" applyFont="1" applyFill="1" applyBorder="1" applyAlignment="1">
      <alignment/>
    </xf>
    <xf numFmtId="0" fontId="13" fillId="36" borderId="33" xfId="0" applyFont="1" applyFill="1" applyBorder="1" applyAlignment="1">
      <alignment/>
    </xf>
    <xf numFmtId="0" fontId="0" fillId="36" borderId="33" xfId="0" applyFont="1" applyFill="1" applyBorder="1" applyAlignment="1">
      <alignment horizontal="right"/>
    </xf>
    <xf numFmtId="0" fontId="1" fillId="36" borderId="30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0" fontId="21" fillId="36" borderId="32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2" fillId="36" borderId="32" xfId="0" applyFont="1" applyFill="1" applyBorder="1" applyAlignment="1">
      <alignment/>
    </xf>
    <xf numFmtId="0" fontId="49" fillId="36" borderId="33" xfId="0" applyFont="1" applyFill="1" applyBorder="1" applyAlignment="1">
      <alignment/>
    </xf>
    <xf numFmtId="0" fontId="13" fillId="36" borderId="33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36" borderId="34" xfId="0" applyFill="1" applyBorder="1" applyAlignment="1">
      <alignment/>
    </xf>
    <xf numFmtId="4" fontId="45" fillId="0" borderId="0" xfId="44" applyNumberFormat="1" applyFont="1" applyBorder="1">
      <alignment/>
      <protection/>
    </xf>
    <xf numFmtId="4" fontId="45" fillId="0" borderId="0" xfId="44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6" fontId="13" fillId="36" borderId="18" xfId="0" applyNumberFormat="1" applyFont="1" applyFill="1" applyBorder="1" applyAlignment="1">
      <alignment/>
    </xf>
    <xf numFmtId="0" fontId="13" fillId="36" borderId="32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207" fontId="13" fillId="0" borderId="18" xfId="0" applyNumberFormat="1" applyFont="1" applyBorder="1" applyAlignment="1">
      <alignment/>
    </xf>
    <xf numFmtId="207" fontId="13" fillId="0" borderId="18" xfId="0" applyNumberFormat="1" applyFont="1" applyFill="1" applyBorder="1" applyAlignment="1">
      <alignment/>
    </xf>
    <xf numFmtId="4" fontId="13" fillId="33" borderId="0" xfId="0" applyNumberFormat="1" applyFont="1" applyFill="1" applyAlignment="1">
      <alignment/>
    </xf>
    <xf numFmtId="4" fontId="13" fillId="36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198" fontId="53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2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186" fontId="0" fillId="0" borderId="0" xfId="0" applyNumberFormat="1" applyFont="1" applyFill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left"/>
    </xf>
    <xf numFmtId="2" fontId="0" fillId="0" borderId="17" xfId="0" applyNumberFormat="1" applyFill="1" applyBorder="1" applyAlignment="1">
      <alignment horizontal="center"/>
    </xf>
    <xf numFmtId="186" fontId="0" fillId="0" borderId="17" xfId="0" applyNumberFormat="1" applyFont="1" applyFill="1" applyBorder="1" applyAlignment="1">
      <alignment horizontal="center"/>
    </xf>
    <xf numFmtId="2" fontId="45" fillId="0" borderId="0" xfId="45" applyNumberFormat="1" applyBorder="1">
      <alignment/>
      <protection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45" fillId="0" borderId="0" xfId="44" applyNumberFormat="1" applyFont="1" applyBorder="1">
      <alignment/>
      <protection/>
    </xf>
    <xf numFmtId="2" fontId="45" fillId="0" borderId="0" xfId="44" applyNumberFormat="1" applyFont="1" applyFill="1" applyBorder="1">
      <alignment/>
      <protection/>
    </xf>
    <xf numFmtId="2" fontId="0" fillId="0" borderId="0" xfId="0" applyNumberFormat="1" applyBorder="1" applyAlignment="1">
      <alignment/>
    </xf>
    <xf numFmtId="186" fontId="0" fillId="0" borderId="36" xfId="0" applyNumberForma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1" fillId="0" borderId="35" xfId="0" applyFont="1" applyBorder="1" applyAlignment="1">
      <alignment horizontal="center"/>
    </xf>
    <xf numFmtId="1" fontId="1" fillId="0" borderId="35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89" fontId="3" fillId="0" borderId="35" xfId="0" applyNumberFormat="1" applyFont="1" applyBorder="1" applyAlignment="1">
      <alignment/>
    </xf>
    <xf numFmtId="0" fontId="1" fillId="0" borderId="35" xfId="0" applyFont="1" applyBorder="1" applyAlignment="1">
      <alignment horizontal="right"/>
    </xf>
    <xf numFmtId="0" fontId="51" fillId="0" borderId="0" xfId="0" applyFont="1" applyAlignment="1">
      <alignment/>
    </xf>
    <xf numFmtId="189" fontId="3" fillId="0" borderId="0" xfId="0" applyNumberFormat="1" applyFont="1" applyBorder="1" applyAlignment="1">
      <alignment/>
    </xf>
    <xf numFmtId="194" fontId="0" fillId="0" borderId="0" xfId="0" applyNumberFormat="1" applyBorder="1" applyAlignment="1">
      <alignment/>
    </xf>
    <xf numFmtId="0" fontId="36" fillId="0" borderId="0" xfId="0" applyFont="1" applyAlignment="1">
      <alignment/>
    </xf>
    <xf numFmtId="3" fontId="0" fillId="35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Continuous"/>
    </xf>
    <xf numFmtId="0" fontId="0" fillId="37" borderId="0" xfId="0" applyFill="1" applyAlignment="1">
      <alignment horizontal="right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3" fontId="0" fillId="37" borderId="0" xfId="0" applyNumberFormat="1" applyFill="1" applyAlignment="1">
      <alignment/>
    </xf>
    <xf numFmtId="3" fontId="36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0" fontId="2" fillId="37" borderId="0" xfId="0" applyFont="1" applyFill="1" applyAlignment="1">
      <alignment horizontal="right"/>
    </xf>
    <xf numFmtId="3" fontId="0" fillId="37" borderId="0" xfId="0" applyNumberFormat="1" applyFont="1" applyFill="1" applyAlignment="1">
      <alignment/>
    </xf>
    <xf numFmtId="1" fontId="0" fillId="37" borderId="0" xfId="0" applyNumberFormat="1" applyFill="1" applyAlignment="1">
      <alignment/>
    </xf>
    <xf numFmtId="3" fontId="0" fillId="37" borderId="0" xfId="0" applyNumberFormat="1" applyFont="1" applyFill="1" applyAlignment="1">
      <alignment/>
    </xf>
    <xf numFmtId="3" fontId="2" fillId="37" borderId="0" xfId="0" applyNumberFormat="1" applyFont="1" applyFill="1" applyAlignment="1">
      <alignment horizontal="center"/>
    </xf>
    <xf numFmtId="3" fontId="2" fillId="37" borderId="0" xfId="0" applyNumberFormat="1" applyFon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0" fontId="47" fillId="37" borderId="0" xfId="0" applyFont="1" applyFill="1" applyAlignment="1">
      <alignment horizontal="right"/>
    </xf>
    <xf numFmtId="3" fontId="46" fillId="37" borderId="0" xfId="0" applyNumberFormat="1" applyFont="1" applyFill="1" applyAlignment="1">
      <alignment/>
    </xf>
    <xf numFmtId="1" fontId="46" fillId="37" borderId="0" xfId="0" applyNumberFormat="1" applyFont="1" applyFill="1" applyAlignment="1">
      <alignment/>
    </xf>
    <xf numFmtId="14" fontId="0" fillId="0" borderId="0" xfId="0" applyNumberFormat="1" applyFill="1" applyAlignment="1">
      <alignment horizontal="left"/>
    </xf>
    <xf numFmtId="3" fontId="2" fillId="0" borderId="0" xfId="0" applyNumberFormat="1" applyFont="1" applyAlignment="1">
      <alignment horizontal="right"/>
    </xf>
    <xf numFmtId="186" fontId="49" fillId="36" borderId="18" xfId="0" applyNumberFormat="1" applyFont="1" applyFill="1" applyBorder="1" applyAlignment="1">
      <alignment horizontal="right"/>
    </xf>
    <xf numFmtId="186" fontId="49" fillId="36" borderId="32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3" fontId="2" fillId="0" borderId="37" xfId="0" applyNumberFormat="1" applyFont="1" applyFill="1" applyBorder="1" applyAlignment="1">
      <alignment/>
    </xf>
    <xf numFmtId="3" fontId="25" fillId="0" borderId="37" xfId="0" applyNumberFormat="1" applyFont="1" applyFill="1" applyBorder="1" applyAlignment="1">
      <alignment/>
    </xf>
    <xf numFmtId="189" fontId="2" fillId="0" borderId="3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6" borderId="32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36" borderId="16" xfId="0" applyFont="1" applyFill="1" applyBorder="1" applyAlignment="1" quotePrefix="1">
      <alignment/>
    </xf>
    <xf numFmtId="186" fontId="48" fillId="36" borderId="21" xfId="0" applyNumberFormat="1" applyFont="1" applyFill="1" applyBorder="1" applyAlignment="1">
      <alignment horizontal="right"/>
    </xf>
    <xf numFmtId="186" fontId="48" fillId="36" borderId="16" xfId="0" applyNumberFormat="1" applyFont="1" applyFill="1" applyBorder="1" applyAlignment="1">
      <alignment horizontal="right"/>
    </xf>
    <xf numFmtId="186" fontId="49" fillId="36" borderId="16" xfId="0" applyNumberFormat="1" applyFont="1" applyFill="1" applyBorder="1" applyAlignment="1">
      <alignment horizontal="right"/>
    </xf>
    <xf numFmtId="186" fontId="13" fillId="36" borderId="16" xfId="0" applyNumberFormat="1" applyFont="1" applyFill="1" applyBorder="1" applyAlignment="1">
      <alignment horizontal="right"/>
    </xf>
    <xf numFmtId="186" fontId="49" fillId="36" borderId="21" xfId="0" applyNumberFormat="1" applyFont="1" applyFill="1" applyBorder="1" applyAlignment="1">
      <alignment horizontal="right"/>
    </xf>
    <xf numFmtId="186" fontId="13" fillId="36" borderId="21" xfId="0" applyNumberFormat="1" applyFont="1" applyFill="1" applyBorder="1" applyAlignment="1">
      <alignment horizontal="right"/>
    </xf>
    <xf numFmtId="0" fontId="13" fillId="36" borderId="21" xfId="0" applyFont="1" applyFill="1" applyBorder="1" applyAlignment="1">
      <alignment/>
    </xf>
    <xf numFmtId="0" fontId="1" fillId="36" borderId="38" xfId="0" applyFont="1" applyFill="1" applyBorder="1" applyAlignment="1">
      <alignment/>
    </xf>
    <xf numFmtId="0" fontId="3" fillId="36" borderId="38" xfId="0" applyFont="1" applyFill="1" applyBorder="1" applyAlignment="1">
      <alignment/>
    </xf>
    <xf numFmtId="0" fontId="1" fillId="36" borderId="38" xfId="0" applyFont="1" applyFill="1" applyBorder="1" applyAlignment="1">
      <alignment/>
    </xf>
    <xf numFmtId="186" fontId="1" fillId="36" borderId="38" xfId="0" applyNumberFormat="1" applyFont="1" applyFill="1" applyBorder="1" applyAlignment="1">
      <alignment/>
    </xf>
    <xf numFmtId="186" fontId="55" fillId="36" borderId="31" xfId="0" applyNumberFormat="1" applyFont="1" applyFill="1" applyBorder="1" applyAlignment="1">
      <alignment/>
    </xf>
    <xf numFmtId="186" fontId="55" fillId="36" borderId="38" xfId="0" applyNumberFormat="1" applyFont="1" applyFill="1" applyBorder="1" applyAlignment="1">
      <alignment horizontal="right"/>
    </xf>
    <xf numFmtId="186" fontId="55" fillId="36" borderId="38" xfId="0" applyNumberFormat="1" applyFont="1" applyFill="1" applyBorder="1" applyAlignment="1">
      <alignment/>
    </xf>
    <xf numFmtId="186" fontId="1" fillId="36" borderId="39" xfId="0" applyNumberFormat="1" applyFont="1" applyFill="1" applyBorder="1" applyAlignment="1">
      <alignment horizontal="right"/>
    </xf>
    <xf numFmtId="186" fontId="1" fillId="36" borderId="30" xfId="0" applyNumberFormat="1" applyFont="1" applyFill="1" applyBorder="1" applyAlignment="1">
      <alignment/>
    </xf>
    <xf numFmtId="186" fontId="1" fillId="36" borderId="33" xfId="0" applyNumberFormat="1" applyFont="1" applyFill="1" applyBorder="1" applyAlignment="1">
      <alignment horizontal="right"/>
    </xf>
    <xf numFmtId="186" fontId="1" fillId="36" borderId="33" xfId="0" applyNumberFormat="1" applyFont="1" applyFill="1" applyBorder="1" applyAlignment="1">
      <alignment/>
    </xf>
    <xf numFmtId="186" fontId="13" fillId="36" borderId="32" xfId="0" applyNumberFormat="1" applyFont="1" applyFill="1" applyBorder="1" applyAlignment="1">
      <alignment/>
    </xf>
    <xf numFmtId="186" fontId="13" fillId="36" borderId="21" xfId="0" applyNumberFormat="1" applyFont="1" applyFill="1" applyBorder="1" applyAlignment="1">
      <alignment/>
    </xf>
    <xf numFmtId="186" fontId="3" fillId="36" borderId="39" xfId="0" applyNumberFormat="1" applyFont="1" applyFill="1" applyBorder="1" applyAlignment="1">
      <alignment horizontal="right"/>
    </xf>
    <xf numFmtId="186" fontId="3" fillId="36" borderId="38" xfId="0" applyNumberFormat="1" applyFont="1" applyFill="1" applyBorder="1" applyAlignment="1">
      <alignment/>
    </xf>
    <xf numFmtId="0" fontId="2" fillId="36" borderId="32" xfId="0" applyFont="1" applyFill="1" applyBorder="1" applyAlignment="1">
      <alignment horizontal="right"/>
    </xf>
    <xf numFmtId="186" fontId="56" fillId="36" borderId="21" xfId="0" applyNumberFormat="1" applyFont="1" applyFill="1" applyBorder="1" applyAlignment="1">
      <alignment horizontal="right"/>
    </xf>
    <xf numFmtId="186" fontId="49" fillId="36" borderId="18" xfId="0" applyNumberFormat="1" applyFont="1" applyFill="1" applyBorder="1" applyAlignment="1">
      <alignment/>
    </xf>
    <xf numFmtId="0" fontId="49" fillId="36" borderId="18" xfId="0" applyFont="1" applyFill="1" applyBorder="1" applyAlignment="1">
      <alignment horizontal="center"/>
    </xf>
    <xf numFmtId="186" fontId="49" fillId="36" borderId="30" xfId="0" applyNumberFormat="1" applyFont="1" applyFill="1" applyBorder="1" applyAlignment="1">
      <alignment/>
    </xf>
    <xf numFmtId="0" fontId="49" fillId="36" borderId="18" xfId="0" applyFont="1" applyFill="1" applyBorder="1" applyAlignment="1">
      <alignment horizontal="right"/>
    </xf>
    <xf numFmtId="0" fontId="49" fillId="36" borderId="21" xfId="0" applyFont="1" applyFill="1" applyBorder="1" applyAlignment="1">
      <alignment/>
    </xf>
    <xf numFmtId="0" fontId="2" fillId="36" borderId="33" xfId="0" applyFont="1" applyFill="1" applyBorder="1" applyAlignment="1">
      <alignment horizontal="right"/>
    </xf>
    <xf numFmtId="0" fontId="2" fillId="36" borderId="18" xfId="0" applyFont="1" applyFill="1" applyBorder="1" applyAlignment="1">
      <alignment/>
    </xf>
    <xf numFmtId="186" fontId="3" fillId="36" borderId="30" xfId="0" applyNumberFormat="1" applyFont="1" applyFill="1" applyBorder="1" applyAlignment="1">
      <alignment/>
    </xf>
    <xf numFmtId="186" fontId="57" fillId="36" borderId="31" xfId="0" applyNumberFormat="1" applyFont="1" applyFill="1" applyBorder="1" applyAlignment="1">
      <alignment/>
    </xf>
    <xf numFmtId="186" fontId="3" fillId="36" borderId="33" xfId="0" applyNumberFormat="1" applyFont="1" applyFill="1" applyBorder="1" applyAlignment="1">
      <alignment horizontal="right"/>
    </xf>
    <xf numFmtId="186" fontId="56" fillId="36" borderId="16" xfId="0" applyNumberFormat="1" applyFont="1" applyFill="1" applyBorder="1" applyAlignment="1">
      <alignment horizontal="right"/>
    </xf>
    <xf numFmtId="0" fontId="49" fillId="36" borderId="33" xfId="0" applyFont="1" applyFill="1" applyBorder="1" applyAlignment="1">
      <alignment horizontal="right"/>
    </xf>
    <xf numFmtId="186" fontId="57" fillId="36" borderId="38" xfId="0" applyNumberFormat="1" applyFont="1" applyFill="1" applyBorder="1" applyAlignment="1">
      <alignment horizontal="right"/>
    </xf>
    <xf numFmtId="186" fontId="57" fillId="36" borderId="30" xfId="0" applyNumberFormat="1" applyFont="1" applyFill="1" applyBorder="1" applyAlignment="1">
      <alignment horizontal="right"/>
    </xf>
    <xf numFmtId="186" fontId="57" fillId="36" borderId="31" xfId="0" applyNumberFormat="1" applyFont="1" applyFill="1" applyBorder="1" applyAlignment="1">
      <alignment horizontal="right"/>
    </xf>
    <xf numFmtId="0" fontId="49" fillId="36" borderId="32" xfId="0" applyFont="1" applyFill="1" applyBorder="1" applyAlignment="1">
      <alignment/>
    </xf>
    <xf numFmtId="0" fontId="3" fillId="36" borderId="31" xfId="0" applyFont="1" applyFill="1" applyBorder="1" applyAlignment="1">
      <alignment/>
    </xf>
    <xf numFmtId="186" fontId="49" fillId="36" borderId="3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186" fontId="13" fillId="36" borderId="33" xfId="0" applyNumberFormat="1" applyFont="1" applyFill="1" applyBorder="1" applyAlignment="1">
      <alignment/>
    </xf>
    <xf numFmtId="186" fontId="49" fillId="36" borderId="30" xfId="0" applyNumberFormat="1" applyFont="1" applyFill="1" applyBorder="1" applyAlignment="1">
      <alignment/>
    </xf>
    <xf numFmtId="186" fontId="13" fillId="36" borderId="30" xfId="0" applyNumberFormat="1" applyFont="1" applyFill="1" applyBorder="1" applyAlignment="1">
      <alignment/>
    </xf>
    <xf numFmtId="186" fontId="49" fillId="36" borderId="33" xfId="0" applyNumberFormat="1" applyFont="1" applyFill="1" applyBorder="1" applyAlignment="1">
      <alignment/>
    </xf>
    <xf numFmtId="186" fontId="21" fillId="36" borderId="33" xfId="0" applyNumberFormat="1" applyFont="1" applyFill="1" applyBorder="1" applyAlignment="1">
      <alignment horizontal="right"/>
    </xf>
    <xf numFmtId="186" fontId="49" fillId="36" borderId="33" xfId="0" applyNumberFormat="1" applyFont="1" applyFill="1" applyBorder="1" applyAlignment="1">
      <alignment horizontal="right"/>
    </xf>
    <xf numFmtId="186" fontId="21" fillId="36" borderId="33" xfId="0" applyNumberFormat="1" applyFont="1" applyFill="1" applyBorder="1" applyAlignment="1">
      <alignment/>
    </xf>
    <xf numFmtId="2" fontId="58" fillId="0" borderId="0" xfId="0" applyNumberFormat="1" applyFont="1" applyAlignment="1">
      <alignment/>
    </xf>
    <xf numFmtId="188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90" fontId="0" fillId="0" borderId="0" xfId="0" applyNumberFormat="1" applyFont="1" applyFill="1" applyBorder="1" applyAlignment="1">
      <alignment/>
    </xf>
    <xf numFmtId="190" fontId="2" fillId="0" borderId="0" xfId="0" applyNumberFormat="1" applyFont="1" applyFill="1" applyBorder="1" applyAlignment="1">
      <alignment/>
    </xf>
    <xf numFmtId="190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84" fontId="1" fillId="0" borderId="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20" xfId="0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184" fontId="2" fillId="0" borderId="19" xfId="0" applyNumberFormat="1" applyFont="1" applyFill="1" applyBorder="1" applyAlignment="1">
      <alignment horizontal="left"/>
    </xf>
    <xf numFmtId="3" fontId="0" fillId="0" borderId="4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84" fontId="2" fillId="0" borderId="0" xfId="0" applyNumberFormat="1" applyFont="1" applyFill="1" applyAlignment="1">
      <alignment horizontal="left"/>
    </xf>
    <xf numFmtId="3" fontId="0" fillId="0" borderId="43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27" fillId="0" borderId="20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27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</cellXfs>
  <cellStyles count="53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5-Udvekskvt" xfId="43"/>
    <cellStyle name="Normal_Elbas weekly report 41-2004" xfId="44"/>
    <cellStyle name="Normal_S28" xfId="45"/>
    <cellStyle name="Nøytral" xfId="46"/>
    <cellStyle name="Overskrift 1" xfId="47"/>
    <cellStyle name="Overskrift 2" xfId="48"/>
    <cellStyle name="Overskrift 3" xfId="49"/>
    <cellStyle name="Overskrift 4" xfId="50"/>
    <cellStyle name="Pilkku_Layo9704" xfId="51"/>
    <cellStyle name="Percent" xfId="52"/>
    <cellStyle name="Tittel" xfId="53"/>
    <cellStyle name="Totalt" xfId="54"/>
    <cellStyle name="Comma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5"/>
          <c:w val="0.9347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'S5'!$C$8</c:f>
              <c:strCache>
                <c:ptCount val="1"/>
                <c:pt idx="0">
                  <c:v>DK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'S5'!$B$10:$B$33</c:f>
              <c:numCache/>
            </c:numRef>
          </c:cat>
          <c:val>
            <c:numRef>
              <c:f>'S5'!$C$10:$C$33</c:f>
              <c:numCache/>
            </c:numRef>
          </c:val>
          <c:smooth val="0"/>
        </c:ser>
        <c:ser>
          <c:idx val="1"/>
          <c:order val="1"/>
          <c:tx>
            <c:strRef>
              <c:f>'S5'!$D$8</c:f>
              <c:strCache>
                <c:ptCount val="1"/>
                <c:pt idx="0">
                  <c:v>FIN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'S5'!$B$10:$B$33</c:f>
              <c:numCache/>
            </c:numRef>
          </c:cat>
          <c:val>
            <c:numRef>
              <c:f>'S5'!$D$10:$D$33</c:f>
              <c:numCache/>
            </c:numRef>
          </c:val>
          <c:smooth val="0"/>
        </c:ser>
        <c:ser>
          <c:idx val="2"/>
          <c:order val="2"/>
          <c:tx>
            <c:strRef>
              <c:f>'S5'!$E$8</c:f>
              <c:strCache>
                <c:ptCount val="1"/>
                <c:pt idx="0">
                  <c:v>IS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'S5'!$B$10:$B$33</c:f>
              <c:numCache/>
            </c:numRef>
          </c:cat>
          <c:val>
            <c:numRef>
              <c:f>'S5'!$E$10:$E$33</c:f>
              <c:numCache/>
            </c:numRef>
          </c:val>
          <c:smooth val="0"/>
        </c:ser>
        <c:ser>
          <c:idx val="3"/>
          <c:order val="3"/>
          <c:tx>
            <c:strRef>
              <c:f>'S5'!$F$8</c:f>
              <c:strCache>
                <c:ptCount val="1"/>
                <c:pt idx="0">
                  <c:v>NO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'S5'!$B$10:$B$33</c:f>
              <c:numCache/>
            </c:numRef>
          </c:cat>
          <c:val>
            <c:numRef>
              <c:f>'S5'!$F$10:$F$33</c:f>
              <c:numCache/>
            </c:numRef>
          </c:val>
          <c:smooth val="0"/>
        </c:ser>
        <c:ser>
          <c:idx val="4"/>
          <c:order val="4"/>
          <c:tx>
            <c:strRef>
              <c:f>'S5'!$G$8</c:f>
              <c:strCache>
                <c:ptCount val="1"/>
                <c:pt idx="0">
                  <c:v>SV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'S5'!$B$10:$B$33</c:f>
              <c:numCache/>
            </c:numRef>
          </c:cat>
          <c:val>
            <c:numRef>
              <c:f>'S5'!$G$10:$G$33</c:f>
              <c:numCache/>
            </c:numRef>
          </c:val>
          <c:smooth val="0"/>
        </c:ser>
        <c:marker val="1"/>
        <c:axId val="57208931"/>
        <c:axId val="45118332"/>
      </c:lineChart>
      <c:catAx>
        <c:axId val="572089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18332"/>
        <c:crosses val="autoZero"/>
        <c:auto val="0"/>
        <c:lblOffset val="100"/>
        <c:tickLblSkip val="3"/>
        <c:noMultiLvlLbl val="0"/>
      </c:catAx>
      <c:valAx>
        <c:axId val="45118332"/>
        <c:scaling>
          <c:orientation val="minMax"/>
          <c:max val="26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08931"/>
        <c:crossesAt val="1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15"/>
          <c:w val="0.7475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'S24'!$C$4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'S24'!$B$5:$B$14</c:f>
              <c:numCache/>
            </c:numRef>
          </c:cat>
          <c:val>
            <c:numRef>
              <c:f>'S24'!$C$5:$C$14</c:f>
              <c:numCache/>
            </c:numRef>
          </c:val>
          <c:smooth val="0"/>
        </c:ser>
        <c:ser>
          <c:idx val="1"/>
          <c:order val="1"/>
          <c:tx>
            <c:strRef>
              <c:f>'S24'!$D$4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'S24'!$B$5:$B$14</c:f>
              <c:numCache/>
            </c:numRef>
          </c:cat>
          <c:val>
            <c:numRef>
              <c:f>'S24'!$D$5:$D$14</c:f>
              <c:numCache/>
            </c:numRef>
          </c:val>
          <c:smooth val="0"/>
        </c:ser>
        <c:ser>
          <c:idx val="2"/>
          <c:order val="2"/>
          <c:tx>
            <c:strRef>
              <c:f>'S24'!$E$4</c:f>
              <c:strCache>
                <c:ptCount val="1"/>
                <c:pt idx="0">
                  <c:v>Island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'S24'!$B$5:$B$14</c:f>
              <c:numCache/>
            </c:numRef>
          </c:cat>
          <c:val>
            <c:numRef>
              <c:f>'S24'!$E$5:$E$14</c:f>
              <c:numCache/>
            </c:numRef>
          </c:val>
          <c:smooth val="0"/>
        </c:ser>
        <c:ser>
          <c:idx val="3"/>
          <c:order val="3"/>
          <c:tx>
            <c:strRef>
              <c:f>'S24'!$F$4</c:f>
              <c:strCache>
                <c:ptCount val="1"/>
                <c:pt idx="0">
                  <c:v>Norge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'S24'!$B$5:$B$14</c:f>
              <c:numCache/>
            </c:numRef>
          </c:cat>
          <c:val>
            <c:numRef>
              <c:f>'S24'!$F$5:$F$14</c:f>
              <c:numCache/>
            </c:numRef>
          </c:val>
          <c:smooth val="0"/>
        </c:ser>
        <c:ser>
          <c:idx val="4"/>
          <c:order val="4"/>
          <c:tx>
            <c:strRef>
              <c:f>'S24'!$G$4</c:f>
              <c:strCache>
                <c:ptCount val="1"/>
                <c:pt idx="0">
                  <c:v>Sverige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'S24'!$B$5:$B$14</c:f>
              <c:numCache/>
            </c:numRef>
          </c:cat>
          <c:val>
            <c:numRef>
              <c:f>'S24'!$G$5:$G$14</c:f>
              <c:numCache/>
            </c:numRef>
          </c:val>
          <c:smooth val="0"/>
        </c:ser>
        <c:marker val="1"/>
        <c:axId val="18746285"/>
        <c:axId val="34498838"/>
      </c:lineChart>
      <c:catAx>
        <c:axId val="18746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98838"/>
        <c:crosses val="autoZero"/>
        <c:auto val="0"/>
        <c:lblOffset val="100"/>
        <c:tickLblSkip val="1"/>
        <c:noMultiLvlLbl val="0"/>
      </c:catAx>
      <c:valAx>
        <c:axId val="34498838"/>
        <c:scaling>
          <c:orientation val="minMax"/>
          <c:max val="2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46285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14925"/>
          <c:w val="0.1932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25"/>
          <c:w val="0.99075"/>
          <c:h val="0.878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'S29a'!$F$7</c:f>
              <c:strCache>
                <c:ptCount val="1"/>
                <c:pt idx="0">
                  <c:v>i GWh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'S29a'!$B$8:$B$112</c:f>
              <c:numCache/>
            </c:numRef>
          </c:cat>
          <c:val>
            <c:numRef>
              <c:f>'S29a'!$F$8:$F$112</c:f>
              <c:numCache/>
            </c:numRef>
          </c:val>
        </c:ser>
        <c:axId val="42054087"/>
        <c:axId val="42942464"/>
      </c:barChart>
      <c:lineChart>
        <c:grouping val="standard"/>
        <c:varyColors val="0"/>
        <c:ser>
          <c:idx val="1"/>
          <c:order val="0"/>
          <c:tx>
            <c:strRef>
              <c:f>'S29a'!$C$6</c:f>
              <c:strCache>
                <c:ptCount val="1"/>
                <c:pt idx="0">
                  <c:v>Systempris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'S29a'!$B$8:$B$112</c:f>
              <c:numCache/>
            </c:numRef>
          </c:cat>
          <c:val>
            <c:numRef>
              <c:f>'S29a'!$C$8:$C$112</c:f>
              <c:numCache/>
            </c:numRef>
          </c:val>
          <c:smooth val="0"/>
        </c:ser>
        <c:ser>
          <c:idx val="2"/>
          <c:order val="2"/>
          <c:tx>
            <c:strRef>
              <c:f>'S29a'!$D$6</c:f>
              <c:strCache>
                <c:ptCount val="1"/>
                <c:pt idx="0">
                  <c:v>Minimum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'S29a'!$B$8:$B$112</c:f>
              <c:numCache/>
            </c:numRef>
          </c:cat>
          <c:val>
            <c:numRef>
              <c:f>'S29a'!$D$8:$D$112</c:f>
              <c:numCache/>
            </c:numRef>
          </c:val>
          <c:smooth val="0"/>
        </c:ser>
        <c:ser>
          <c:idx val="3"/>
          <c:order val="3"/>
          <c:tx>
            <c:strRef>
              <c:f>'S29a'!$E$6</c:f>
              <c:strCache>
                <c:ptCount val="1"/>
                <c:pt idx="0">
                  <c:v>Maksimum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'S29a'!$B$8:$B$112</c:f>
              <c:numCache/>
            </c:numRef>
          </c:cat>
          <c:val>
            <c:numRef>
              <c:f>'S29a'!$E$8:$E$112</c:f>
              <c:numCache/>
            </c:numRef>
          </c:val>
          <c:smooth val="0"/>
        </c:ser>
        <c:marker val="1"/>
        <c:axId val="50937857"/>
        <c:axId val="55787530"/>
      </c:lineChart>
      <c:catAx>
        <c:axId val="50937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87530"/>
        <c:crosses val="autoZero"/>
        <c:auto val="0"/>
        <c:lblOffset val="100"/>
        <c:tickLblSkip val="4"/>
        <c:noMultiLvlLbl val="0"/>
      </c:catAx>
      <c:valAx>
        <c:axId val="55787530"/>
        <c:scaling>
          <c:orientation val="minMax"/>
          <c:max val="1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 / MWh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37857"/>
        <c:crossesAt val="1"/>
        <c:crossBetween val="between"/>
        <c:dispUnits/>
        <c:majorUnit val="10"/>
      </c:valAx>
      <c:catAx>
        <c:axId val="42054087"/>
        <c:scaling>
          <c:orientation val="minMax"/>
        </c:scaling>
        <c:axPos val="b"/>
        <c:delete val="1"/>
        <c:majorTickMark val="out"/>
        <c:minorTickMark val="none"/>
        <c:tickLblPos val="nextTo"/>
        <c:crossAx val="42942464"/>
        <c:crosses val="autoZero"/>
        <c:auto val="0"/>
        <c:lblOffset val="100"/>
        <c:tickLblSkip val="1"/>
        <c:noMultiLvlLbl val="0"/>
      </c:catAx>
      <c:valAx>
        <c:axId val="42942464"/>
        <c:scaling>
          <c:orientation val="minMax"/>
          <c:max val="4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54087"/>
        <c:crosses val="max"/>
        <c:crossBetween val="between"/>
        <c:dispUnits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875"/>
          <c:w val="0.9735"/>
          <c:h val="0.951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'S29a'!$F$7</c:f>
              <c:strCache>
                <c:ptCount val="1"/>
                <c:pt idx="0">
                  <c:v>i GWh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'S29b'!$F$7:$F$58</c:f>
              <c:numCache/>
            </c:numRef>
          </c:val>
        </c:ser>
        <c:axId val="32325723"/>
        <c:axId val="22496052"/>
      </c:barChart>
      <c:lineChart>
        <c:grouping val="standard"/>
        <c:varyColors val="0"/>
        <c:ser>
          <c:idx val="1"/>
          <c:order val="0"/>
          <c:tx>
            <c:strRef>
              <c:f>'S29a'!$C$6</c:f>
              <c:strCache>
                <c:ptCount val="1"/>
                <c:pt idx="0">
                  <c:v>Systempris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'S29b'!$B$7:$B$58</c:f>
              <c:numCache/>
            </c:numRef>
          </c:cat>
          <c:val>
            <c:numRef>
              <c:f>'S29b'!$D$7:$D$58</c:f>
              <c:numCache/>
            </c:numRef>
          </c:val>
          <c:smooth val="0"/>
        </c:ser>
        <c:ser>
          <c:idx val="2"/>
          <c:order val="2"/>
          <c:tx>
            <c:strRef>
              <c:f>'S29a'!$D$6</c:f>
              <c:strCache>
                <c:ptCount val="1"/>
                <c:pt idx="0">
                  <c:v>Minimum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'S29b'!$B$7:$B$58</c:f>
              <c:numCache/>
            </c:numRef>
          </c:cat>
          <c:val>
            <c:numRef>
              <c:f>'S29b'!$E$7:$E$58</c:f>
              <c:numCache/>
            </c:numRef>
          </c:val>
          <c:smooth val="0"/>
        </c:ser>
        <c:ser>
          <c:idx val="3"/>
          <c:order val="3"/>
          <c:tx>
            <c:strRef>
              <c:f>'S29a'!$E$6</c:f>
              <c:strCache>
                <c:ptCount val="1"/>
                <c:pt idx="0">
                  <c:v>Maksimum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'S29b'!$B$7:$B$58</c:f>
              <c:numCache/>
            </c:numRef>
          </c:cat>
          <c:val>
            <c:numRef>
              <c:f>'S29b'!$C$7:$C$58</c:f>
              <c:numCache/>
            </c:numRef>
          </c:val>
          <c:smooth val="0"/>
        </c:ser>
        <c:marker val="1"/>
        <c:axId val="1137877"/>
        <c:axId val="10240894"/>
      </c:lineChart>
      <c:catAx>
        <c:axId val="1137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40894"/>
        <c:crosses val="autoZero"/>
        <c:auto val="0"/>
        <c:lblOffset val="100"/>
        <c:tickLblSkip val="3"/>
        <c:noMultiLvlLbl val="0"/>
      </c:catAx>
      <c:valAx>
        <c:axId val="10240894"/>
        <c:scaling>
          <c:orientation val="minMax"/>
          <c:max val="6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 / MWh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7877"/>
        <c:crossesAt val="1"/>
        <c:crossBetween val="between"/>
        <c:dispUnits/>
        <c:majorUnit val="40"/>
      </c:valAx>
      <c:catAx>
        <c:axId val="32325723"/>
        <c:scaling>
          <c:orientation val="minMax"/>
        </c:scaling>
        <c:axPos val="b"/>
        <c:delete val="1"/>
        <c:majorTickMark val="out"/>
        <c:minorTickMark val="none"/>
        <c:tickLblPos val="nextTo"/>
        <c:crossAx val="22496052"/>
        <c:crosses val="autoZero"/>
        <c:auto val="0"/>
        <c:lblOffset val="100"/>
        <c:tickLblSkip val="1"/>
        <c:noMultiLvlLbl val="0"/>
      </c:catAx>
      <c:valAx>
        <c:axId val="22496052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25723"/>
        <c:crosses val="max"/>
        <c:crossBetween val="between"/>
        <c:dispUnits/>
      </c:valAx>
      <c:spPr>
        <a:noFill/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Nord Pool's Finansielle marked - omsetning per uke 2004 og 2005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5375"/>
          <c:w val="0.9877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'S29c'!$C$5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'S29c'!$C$6:$C$57</c:f>
              <c:numCache/>
            </c:numRef>
          </c:val>
        </c:ser>
        <c:ser>
          <c:idx val="1"/>
          <c:order val="1"/>
          <c:tx>
            <c:strRef>
              <c:f>'S29c'!$B$5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'S29c'!$B$6:$B$58</c:f>
              <c:numCache/>
            </c:numRef>
          </c:val>
        </c:ser>
        <c:axId val="25059183"/>
        <c:axId val="24206056"/>
      </c:barChart>
      <c:catAx>
        <c:axId val="25059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6056"/>
        <c:crosses val="autoZero"/>
        <c:auto val="0"/>
        <c:lblOffset val="100"/>
        <c:tickLblSkip val="4"/>
        <c:noMultiLvlLbl val="0"/>
      </c:catAx>
      <c:valAx>
        <c:axId val="24206056"/>
        <c:scaling>
          <c:orientation val="minMax"/>
          <c:max val="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0.011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59183"/>
        <c:crossesAt val="1"/>
        <c:crossBetween val="between"/>
        <c:dispUnits/>
        <c:majorUnit val="5000"/>
      </c:valAx>
      <c:spPr>
        <a:noFill/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Ukentlig EUA Volume Nord Pool 2005  
og priser EUADEC-05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925"/>
          <c:w val="0.927"/>
          <c:h val="0.7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'S29d'!$C$5</c:f>
              <c:strCache>
                <c:ptCount val="1"/>
                <c:pt idx="0">
                  <c:v>Exch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'S29d'!$B$6:$B$52</c:f>
              <c:numCache/>
            </c:numRef>
          </c:cat>
          <c:val>
            <c:numRef>
              <c:f>'S29d'!$C$6:$C$52</c:f>
              <c:numCache/>
            </c:numRef>
          </c:val>
        </c:ser>
        <c:ser>
          <c:idx val="0"/>
          <c:order val="1"/>
          <c:tx>
            <c:strRef>
              <c:f>'S29d'!$D$5</c:f>
              <c:strCache>
                <c:ptCount val="1"/>
                <c:pt idx="0">
                  <c:v>OTC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'S29d'!$B$6:$B$52</c:f>
              <c:numCache/>
            </c:numRef>
          </c:cat>
          <c:val>
            <c:numRef>
              <c:f>'S29d'!$D$6:$D$52</c:f>
              <c:numCache/>
            </c:numRef>
          </c:val>
        </c:ser>
        <c:overlap val="100"/>
        <c:axId val="16527913"/>
        <c:axId val="14533490"/>
      </c:barChart>
      <c:lineChart>
        <c:grouping val="standard"/>
        <c:varyColors val="0"/>
        <c:ser>
          <c:idx val="2"/>
          <c:order val="2"/>
          <c:tx>
            <c:v>EUADEC-05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41"/>
            <c:spPr>
              <a:ln w="3175">
                <a:noFill/>
              </a:ln>
            </c:spPr>
            <c:marker>
              <c:symbol val="none"/>
            </c:marker>
          </c:dPt>
          <c:dPt>
            <c:idx val="42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'S29d'!$E$6:$E$52</c:f>
              <c:numCache/>
            </c:numRef>
          </c:val>
          <c:smooth val="0"/>
        </c:ser>
        <c:axId val="63692547"/>
        <c:axId val="36362012"/>
      </c:lineChart>
      <c:catAx>
        <c:axId val="165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3490"/>
        <c:crosses val="autoZero"/>
        <c:auto val="1"/>
        <c:lblOffset val="100"/>
        <c:tickLblSkip val="1"/>
        <c:noMultiLvlLbl val="0"/>
      </c:catAx>
      <c:valAx>
        <c:axId val="14533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1000t CO2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27913"/>
        <c:crossesAt val="1"/>
        <c:crossBetween val="between"/>
        <c:dispUnits/>
      </c:valAx>
      <c:catAx>
        <c:axId val="63692547"/>
        <c:scaling>
          <c:orientation val="minMax"/>
        </c:scaling>
        <c:axPos val="b"/>
        <c:delete val="1"/>
        <c:majorTickMark val="out"/>
        <c:minorTickMark val="none"/>
        <c:tickLblPos val="nextTo"/>
        <c:crossAx val="36362012"/>
        <c:crosses val="autoZero"/>
        <c:auto val="1"/>
        <c:lblOffset val="100"/>
        <c:tickLblSkip val="1"/>
        <c:noMultiLvlLbl val="0"/>
      </c:catAx>
      <c:valAx>
        <c:axId val="36362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EUR/t CO2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925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"/>
          <c:y val="0.0025"/>
          <c:w val="0.1362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1815"/>
          <c:w val="0.922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v>vol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'S29d'!$U$9:$U$228</c:f>
              <c:numCache/>
            </c:numRef>
          </c:val>
        </c:ser>
        <c:axId val="58822653"/>
        <c:axId val="59641830"/>
      </c:barChart>
      <c:lineChart>
        <c:grouping val="standard"/>
        <c:varyColors val="0"/>
        <c:ser>
          <c:idx val="1"/>
          <c:order val="1"/>
          <c:tx>
            <c:v>pris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'S29d'!$T$9:$T$227</c:f>
              <c:numCache/>
            </c:numRef>
          </c:val>
          <c:smooth val="0"/>
        </c:ser>
        <c:axId val="67014423"/>
        <c:axId val="66258896"/>
      </c:lineChart>
      <c:catAx>
        <c:axId val="58822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641830"/>
        <c:crosses val="autoZero"/>
        <c:auto val="1"/>
        <c:lblOffset val="100"/>
        <c:tickLblSkip val="1"/>
        <c:noMultiLvlLbl val="0"/>
      </c:catAx>
      <c:valAx>
        <c:axId val="59641830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22653"/>
        <c:crossesAt val="1"/>
        <c:crossBetween val="between"/>
        <c:dispUnits/>
        <c:majorUnit val="200"/>
      </c:valAx>
      <c:catAx>
        <c:axId val="67014423"/>
        <c:scaling>
          <c:orientation val="minMax"/>
        </c:scaling>
        <c:axPos val="b"/>
        <c:delete val="1"/>
        <c:majorTickMark val="out"/>
        <c:minorTickMark val="none"/>
        <c:tickLblPos val="nextTo"/>
        <c:crossAx val="66258896"/>
        <c:crosses val="autoZero"/>
        <c:auto val="1"/>
        <c:lblOffset val="100"/>
        <c:tickLblSkip val="1"/>
        <c:noMultiLvlLbl val="0"/>
      </c:catAx>
      <c:valAx>
        <c:axId val="66258896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44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25"/>
          <c:w val="0.948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'S5'!$I$8</c:f>
              <c:strCache>
                <c:ptCount val="1"/>
                <c:pt idx="0">
                  <c:v>DK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'S5'!$I$10:$I$33</c:f>
              <c:numCache/>
            </c:numRef>
          </c:val>
          <c:smooth val="0"/>
        </c:ser>
        <c:ser>
          <c:idx val="1"/>
          <c:order val="1"/>
          <c:tx>
            <c:strRef>
              <c:f>'S5'!$J$8</c:f>
              <c:strCache>
                <c:ptCount val="1"/>
                <c:pt idx="0">
                  <c:v>FIN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'S5'!$J$10:$J$33</c:f>
              <c:numCache/>
            </c:numRef>
          </c:val>
          <c:smooth val="0"/>
        </c:ser>
        <c:ser>
          <c:idx val="2"/>
          <c:order val="2"/>
          <c:tx>
            <c:strRef>
              <c:f>'S5'!$K$8</c:f>
              <c:strCache>
                <c:ptCount val="1"/>
                <c:pt idx="0">
                  <c:v>IS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'S5'!$K$10:$K$33</c:f>
              <c:numCache/>
            </c:numRef>
          </c:val>
          <c:smooth val="0"/>
        </c:ser>
        <c:ser>
          <c:idx val="3"/>
          <c:order val="3"/>
          <c:tx>
            <c:strRef>
              <c:f>'S5'!$L$8</c:f>
              <c:strCache>
                <c:ptCount val="1"/>
                <c:pt idx="0">
                  <c:v>NO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'S5'!$L$10:$L$33</c:f>
              <c:numCache/>
            </c:numRef>
          </c:val>
          <c:smooth val="0"/>
        </c:ser>
        <c:ser>
          <c:idx val="4"/>
          <c:order val="4"/>
          <c:tx>
            <c:strRef>
              <c:f>'S5'!$M$8</c:f>
              <c:strCache>
                <c:ptCount val="1"/>
                <c:pt idx="0">
                  <c:v>SV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'S5'!$M$10:$M$33</c:f>
              <c:numCache/>
            </c:numRef>
          </c:val>
          <c:smooth val="0"/>
        </c:ser>
        <c:marker val="1"/>
        <c:axId val="3411805"/>
        <c:axId val="30706246"/>
      </c:lineChart>
      <c:catAx>
        <c:axId val="34118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06246"/>
        <c:crosses val="autoZero"/>
        <c:auto val="0"/>
        <c:lblOffset val="100"/>
        <c:tickLblSkip val="3"/>
        <c:noMultiLvlLbl val="0"/>
      </c:catAx>
      <c:valAx>
        <c:axId val="30706246"/>
        <c:scaling>
          <c:orientation val="minMax"/>
          <c:max val="2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11805"/>
        <c:crossesAt val="1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Gjennomsnittlig forbruk og produskjon
3. onsdagen i januar (19.01.05)
MWh/h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1175"/>
          <c:w val="0.95975"/>
          <c:h val="0.83575"/>
        </c:manualLayout>
      </c:layout>
      <c:areaChart>
        <c:grouping val="standard"/>
        <c:varyColors val="0"/>
        <c:ser>
          <c:idx val="4"/>
          <c:order val="0"/>
          <c:tx>
            <c:v>Sverige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'S5'!$B$10:$B$33</c:f>
              <c:numCache/>
            </c:numRef>
          </c:cat>
          <c:val>
            <c:numRef>
              <c:f>'S5'!$G$10:$G$33</c:f>
              <c:numCache/>
            </c:numRef>
          </c:val>
        </c:ser>
        <c:ser>
          <c:idx val="3"/>
          <c:order val="1"/>
          <c:tx>
            <c:v>Niorge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'S5'!$B$10:$B$33</c:f>
              <c:numCache/>
            </c:numRef>
          </c:cat>
          <c:val>
            <c:numRef>
              <c:f>'S5'!$F$10:$F$33</c:f>
              <c:numCache/>
            </c:numRef>
          </c:val>
        </c:ser>
        <c:ser>
          <c:idx val="1"/>
          <c:order val="2"/>
          <c:tx>
            <c:v>Finland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'S5'!$B$10:$B$33</c:f>
              <c:numCache/>
            </c:numRef>
          </c:cat>
          <c:val>
            <c:numRef>
              <c:f>'S5'!$D$10:$D$33</c:f>
              <c:numCache/>
            </c:numRef>
          </c:val>
        </c:ser>
        <c:ser>
          <c:idx val="0"/>
          <c:order val="3"/>
          <c:tx>
            <c:v>Danmark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'S5'!$B$10:$B$33</c:f>
              <c:numCache/>
            </c:numRef>
          </c:cat>
          <c:val>
            <c:numRef>
              <c:f>'S5'!$C$10:$C$33</c:f>
              <c:numCache/>
            </c:numRef>
          </c:val>
        </c:ser>
        <c:ser>
          <c:idx val="2"/>
          <c:order val="4"/>
          <c:tx>
            <c:v>Island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'S5'!$B$10:$B$33</c:f>
              <c:numCache/>
            </c:numRef>
          </c:cat>
          <c:val>
            <c:numRef>
              <c:f>'S5'!$E$10:$E$33</c:f>
              <c:numCache/>
            </c:numRef>
          </c:val>
        </c:ser>
        <c:axId val="7920759"/>
        <c:axId val="4177968"/>
      </c:areaChart>
      <c:lineChart>
        <c:grouping val="standard"/>
        <c:varyColors val="0"/>
        <c:ser>
          <c:idx val="5"/>
          <c:order val="5"/>
          <c:tx>
            <c:v>Prod-Norge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'S5'!$V$10:$V$33</c:f>
              <c:numCache/>
            </c:numRef>
          </c:val>
          <c:smooth val="0"/>
        </c:ser>
        <c:ser>
          <c:idx val="6"/>
          <c:order val="6"/>
          <c:tx>
            <c:v>Priod-Sverige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'S5'!$Y$10:$Y$33</c:f>
              <c:numCache/>
            </c:numRef>
          </c:val>
          <c:smooth val="0"/>
        </c:ser>
        <c:ser>
          <c:idx val="7"/>
          <c:order val="7"/>
          <c:tx>
            <c:v>Prod-Finland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'S5'!$S$10:$S$33</c:f>
              <c:numCache/>
            </c:numRef>
          </c:val>
          <c:smooth val="0"/>
        </c:ser>
        <c:ser>
          <c:idx val="8"/>
          <c:order val="8"/>
          <c:tx>
            <c:v>Prod-Danmark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'S5'!$Q$10:$Q$33</c:f>
              <c:numCache/>
            </c:numRef>
          </c:val>
          <c:smooth val="0"/>
        </c:ser>
        <c:ser>
          <c:idx val="9"/>
          <c:order val="9"/>
          <c:tx>
            <c:v>Prod-Island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'S5'!$U$10:$U$33</c:f>
              <c:numCache/>
            </c:numRef>
          </c:val>
          <c:smooth val="0"/>
        </c:ser>
        <c:axId val="7920759"/>
        <c:axId val="4177968"/>
      </c:lineChart>
      <c:catAx>
        <c:axId val="792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968"/>
        <c:crosses val="autoZero"/>
        <c:auto val="1"/>
        <c:lblOffset val="100"/>
        <c:tickLblSkip val="1"/>
        <c:noMultiLvlLbl val="0"/>
      </c:catAx>
      <c:valAx>
        <c:axId val="4177968"/>
        <c:scaling>
          <c:orientation val="minMax"/>
          <c:max val="24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920759"/>
        <c:crossesAt val="1"/>
        <c:crossBetween val="midCat"/>
        <c:dispUnits/>
        <c:majorUnit val="20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35"/>
          <c:y val="0.944"/>
          <c:w val="0.936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Gjennomsnittlig forbruk og produksjon
3. onsdagen i juli (20.07.05)
MWh/h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575"/>
          <c:w val="0.95725"/>
          <c:h val="0.83625"/>
        </c:manualLayout>
      </c:layout>
      <c:areaChart>
        <c:grouping val="standard"/>
        <c:varyColors val="0"/>
        <c:ser>
          <c:idx val="4"/>
          <c:order val="0"/>
          <c:tx>
            <c:v>Sverige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'S5'!$B$10:$B$33</c:f>
              <c:numCache/>
            </c:numRef>
          </c:cat>
          <c:val>
            <c:numRef>
              <c:f>'S5'!$M$10:$M$33</c:f>
              <c:numCache/>
            </c:numRef>
          </c:val>
        </c:ser>
        <c:ser>
          <c:idx val="3"/>
          <c:order val="1"/>
          <c:tx>
            <c:v>Niorge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'S5'!$B$10:$B$33</c:f>
              <c:numCache/>
            </c:numRef>
          </c:cat>
          <c:val>
            <c:numRef>
              <c:f>'S5'!$L$10:$L$33</c:f>
              <c:numCache/>
            </c:numRef>
          </c:val>
        </c:ser>
        <c:ser>
          <c:idx val="1"/>
          <c:order val="2"/>
          <c:tx>
            <c:v>Finland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'S5'!$B$10:$B$33</c:f>
              <c:numCache/>
            </c:numRef>
          </c:cat>
          <c:val>
            <c:numRef>
              <c:f>'S5'!$J$10:$J$33</c:f>
              <c:numCache/>
            </c:numRef>
          </c:val>
        </c:ser>
        <c:ser>
          <c:idx val="0"/>
          <c:order val="3"/>
          <c:tx>
            <c:v>Danmark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'S5'!$B$10:$B$33</c:f>
              <c:numCache/>
            </c:numRef>
          </c:cat>
          <c:val>
            <c:numRef>
              <c:f>'S5'!$I$10:$I$33</c:f>
              <c:numCache/>
            </c:numRef>
          </c:val>
        </c:ser>
        <c:ser>
          <c:idx val="2"/>
          <c:order val="4"/>
          <c:tx>
            <c:v>Island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'S5'!$B$10:$B$33</c:f>
              <c:numCache/>
            </c:numRef>
          </c:cat>
          <c:val>
            <c:numRef>
              <c:f>'S5'!$K$10:$K$33</c:f>
              <c:numCache/>
            </c:numRef>
          </c:val>
        </c:ser>
        <c:axId val="37601713"/>
        <c:axId val="2871098"/>
      </c:areaChart>
      <c:lineChart>
        <c:grouping val="standard"/>
        <c:varyColors val="0"/>
        <c:ser>
          <c:idx val="5"/>
          <c:order val="5"/>
          <c:tx>
            <c:v>Prod-Norge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'S5'!$AF$10:$AF$33</c:f>
              <c:numCache/>
            </c:numRef>
          </c:val>
          <c:smooth val="0"/>
        </c:ser>
        <c:ser>
          <c:idx val="6"/>
          <c:order val="6"/>
          <c:tx>
            <c:v>Priod-Sverige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'S5'!$AI$10:$AI$33</c:f>
              <c:numCache/>
            </c:numRef>
          </c:val>
          <c:smooth val="0"/>
        </c:ser>
        <c:ser>
          <c:idx val="7"/>
          <c:order val="7"/>
          <c:tx>
            <c:v>Prod-Finland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'S5'!$AD$10:$AD$33</c:f>
              <c:numCache/>
            </c:numRef>
          </c:val>
          <c:smooth val="0"/>
        </c:ser>
        <c:ser>
          <c:idx val="8"/>
          <c:order val="8"/>
          <c:tx>
            <c:v>Prod-Danmark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'S5'!$AB$10:$AB$33</c:f>
              <c:numCache/>
            </c:numRef>
          </c:val>
          <c:smooth val="0"/>
        </c:ser>
        <c:ser>
          <c:idx val="9"/>
          <c:order val="9"/>
          <c:tx>
            <c:v>Prod-Island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'S5'!$AE$10:$AE$33</c:f>
              <c:numCache/>
            </c:numRef>
          </c:val>
          <c:smooth val="0"/>
        </c:ser>
        <c:axId val="37601713"/>
        <c:axId val="2871098"/>
      </c:lineChart>
      <c:catAx>
        <c:axId val="3760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1098"/>
        <c:crosses val="autoZero"/>
        <c:auto val="1"/>
        <c:lblOffset val="100"/>
        <c:tickLblSkip val="1"/>
        <c:noMultiLvlLbl val="0"/>
      </c:catAx>
      <c:valAx>
        <c:axId val="2871098"/>
        <c:scaling>
          <c:orientation val="minMax"/>
          <c:max val="24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7601713"/>
        <c:crossesAt val="1"/>
        <c:crossBetween val="midCat"/>
        <c:dispUnits/>
        <c:majorUnit val="20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625"/>
          <c:y val="0.944"/>
          <c:w val="0.973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Finland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9822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'S14'!$C$5</c:f>
              <c:strCache>
                <c:ptCount val="1"/>
                <c:pt idx="0">
                  <c:v>maks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'S14'!$C$6:$C$58</c:f>
              <c:numCache>
                <c:ptCount val="53"/>
                <c:pt idx="0">
                  <c:v>74.4763110307414</c:v>
                </c:pt>
                <c:pt idx="1">
                  <c:v>72.41717902350814</c:v>
                </c:pt>
                <c:pt idx="2">
                  <c:v>69.75244122965641</c:v>
                </c:pt>
                <c:pt idx="3">
                  <c:v>66.68499095840868</c:v>
                </c:pt>
                <c:pt idx="4">
                  <c:v>63.775406871609405</c:v>
                </c:pt>
                <c:pt idx="5">
                  <c:v>61.149005424954794</c:v>
                </c:pt>
                <c:pt idx="6">
                  <c:v>58.037974683544306</c:v>
                </c:pt>
                <c:pt idx="7">
                  <c:v>54.82567811934901</c:v>
                </c:pt>
                <c:pt idx="8">
                  <c:v>51.75461121157324</c:v>
                </c:pt>
                <c:pt idx="9">
                  <c:v>48.66528028933092</c:v>
                </c:pt>
                <c:pt idx="10">
                  <c:v>46.752079566003616</c:v>
                </c:pt>
                <c:pt idx="11">
                  <c:v>44.754611211573234</c:v>
                </c:pt>
                <c:pt idx="12">
                  <c:v>43.59150090415913</c:v>
                </c:pt>
                <c:pt idx="13">
                  <c:v>42.19656419529837</c:v>
                </c:pt>
                <c:pt idx="14">
                  <c:v>41.2873417721519</c:v>
                </c:pt>
                <c:pt idx="15">
                  <c:v>42.58915009041591</c:v>
                </c:pt>
                <c:pt idx="16">
                  <c:v>54.092043399638335</c:v>
                </c:pt>
                <c:pt idx="17">
                  <c:v>62.2867992766727</c:v>
                </c:pt>
                <c:pt idx="18">
                  <c:v>65.40922242314647</c:v>
                </c:pt>
                <c:pt idx="19">
                  <c:v>68.73399638336348</c:v>
                </c:pt>
                <c:pt idx="20">
                  <c:v>73.3240506329114</c:v>
                </c:pt>
                <c:pt idx="21">
                  <c:v>76.79168173598553</c:v>
                </c:pt>
                <c:pt idx="22">
                  <c:v>78.96564195298373</c:v>
                </c:pt>
                <c:pt idx="23">
                  <c:v>79.75750452079566</c:v>
                </c:pt>
                <c:pt idx="24">
                  <c:v>79.99276672694396</c:v>
                </c:pt>
                <c:pt idx="25">
                  <c:v>81.3636528028933</c:v>
                </c:pt>
                <c:pt idx="26">
                  <c:v>80.45262206148281</c:v>
                </c:pt>
                <c:pt idx="27">
                  <c:v>80.45515370705245</c:v>
                </c:pt>
                <c:pt idx="28">
                  <c:v>80.86925858951174</c:v>
                </c:pt>
                <c:pt idx="29">
                  <c:v>81.21826401446654</c:v>
                </c:pt>
                <c:pt idx="30">
                  <c:v>81.71555153707052</c:v>
                </c:pt>
                <c:pt idx="31">
                  <c:v>82.60180831826402</c:v>
                </c:pt>
                <c:pt idx="32">
                  <c:v>81.66238698010851</c:v>
                </c:pt>
                <c:pt idx="33">
                  <c:v>81.15424954792043</c:v>
                </c:pt>
                <c:pt idx="34">
                  <c:v>83.36980108499097</c:v>
                </c:pt>
                <c:pt idx="35">
                  <c:v>82.78065099457505</c:v>
                </c:pt>
                <c:pt idx="36">
                  <c:v>83.024773960217</c:v>
                </c:pt>
                <c:pt idx="37">
                  <c:v>83.63851717902351</c:v>
                </c:pt>
                <c:pt idx="38">
                  <c:v>82.75424954792044</c:v>
                </c:pt>
                <c:pt idx="39">
                  <c:v>81.31971066907775</c:v>
                </c:pt>
                <c:pt idx="40">
                  <c:v>80.40687160940325</c:v>
                </c:pt>
                <c:pt idx="41">
                  <c:v>83.15280289330923</c:v>
                </c:pt>
                <c:pt idx="42">
                  <c:v>84.24014466546112</c:v>
                </c:pt>
                <c:pt idx="43">
                  <c:v>84.97486437613018</c:v>
                </c:pt>
                <c:pt idx="44">
                  <c:v>84.59186256781194</c:v>
                </c:pt>
                <c:pt idx="45">
                  <c:v>83.62513562386981</c:v>
                </c:pt>
                <c:pt idx="46">
                  <c:v>82.28643761301988</c:v>
                </c:pt>
                <c:pt idx="47">
                  <c:v>80.71482820976492</c:v>
                </c:pt>
                <c:pt idx="48">
                  <c:v>79.323869801085</c:v>
                </c:pt>
                <c:pt idx="49">
                  <c:v>77.52802893309223</c:v>
                </c:pt>
                <c:pt idx="50">
                  <c:v>76.64900542495478</c:v>
                </c:pt>
                <c:pt idx="51">
                  <c:v>75.66763110307414</c:v>
                </c:pt>
                <c:pt idx="52">
                  <c:v>74.5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'S14'!$D$5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'S14'!$D$6:$D$58</c:f>
              <c:numCache>
                <c:ptCount val="53"/>
                <c:pt idx="0">
                  <c:v>41.725135623869804</c:v>
                </c:pt>
                <c:pt idx="1">
                  <c:v>39.59385171790235</c:v>
                </c:pt>
                <c:pt idx="2">
                  <c:v>37.728028933092226</c:v>
                </c:pt>
                <c:pt idx="3">
                  <c:v>36.14358047016275</c:v>
                </c:pt>
                <c:pt idx="4">
                  <c:v>33.08535262206148</c:v>
                </c:pt>
                <c:pt idx="5">
                  <c:v>30.219529837251358</c:v>
                </c:pt>
                <c:pt idx="6">
                  <c:v>27.58444846292948</c:v>
                </c:pt>
                <c:pt idx="7">
                  <c:v>25.19005424954792</c:v>
                </c:pt>
                <c:pt idx="8">
                  <c:v>22.6750452079566</c:v>
                </c:pt>
                <c:pt idx="9">
                  <c:v>20.74792043399638</c:v>
                </c:pt>
                <c:pt idx="10">
                  <c:v>19.430922242314647</c:v>
                </c:pt>
                <c:pt idx="11">
                  <c:v>17.522423146473777</c:v>
                </c:pt>
                <c:pt idx="12">
                  <c:v>16.183182640144665</c:v>
                </c:pt>
                <c:pt idx="13">
                  <c:v>14.859312839059674</c:v>
                </c:pt>
                <c:pt idx="14">
                  <c:v>13.564918625678118</c:v>
                </c:pt>
                <c:pt idx="15">
                  <c:v>13.805605786618447</c:v>
                </c:pt>
                <c:pt idx="16">
                  <c:v>17.722784810126583</c:v>
                </c:pt>
                <c:pt idx="17">
                  <c:v>21.20614828209765</c:v>
                </c:pt>
                <c:pt idx="18">
                  <c:v>27.45135623869801</c:v>
                </c:pt>
                <c:pt idx="19">
                  <c:v>39.531464737793854</c:v>
                </c:pt>
                <c:pt idx="20">
                  <c:v>43.183182640144665</c:v>
                </c:pt>
                <c:pt idx="21">
                  <c:v>53.87179023508138</c:v>
                </c:pt>
                <c:pt idx="22">
                  <c:v>57.2367088607595</c:v>
                </c:pt>
                <c:pt idx="23">
                  <c:v>58.9137432188065</c:v>
                </c:pt>
                <c:pt idx="24">
                  <c:v>59.90343580470162</c:v>
                </c:pt>
                <c:pt idx="25">
                  <c:v>59.11754068716094</c:v>
                </c:pt>
                <c:pt idx="26">
                  <c:v>58.649547920433996</c:v>
                </c:pt>
                <c:pt idx="27">
                  <c:v>58.85895117540687</c:v>
                </c:pt>
                <c:pt idx="28">
                  <c:v>58.208318264014466</c:v>
                </c:pt>
                <c:pt idx="29">
                  <c:v>57.36564195298372</c:v>
                </c:pt>
                <c:pt idx="30">
                  <c:v>56.42857142857143</c:v>
                </c:pt>
                <c:pt idx="31">
                  <c:v>55.80795660036166</c:v>
                </c:pt>
                <c:pt idx="32">
                  <c:v>55.24394213381555</c:v>
                </c:pt>
                <c:pt idx="33">
                  <c:v>55.26021699819168</c:v>
                </c:pt>
                <c:pt idx="34">
                  <c:v>54.785171790235076</c:v>
                </c:pt>
                <c:pt idx="35">
                  <c:v>54.275587703435804</c:v>
                </c:pt>
                <c:pt idx="36">
                  <c:v>53.71464737793852</c:v>
                </c:pt>
                <c:pt idx="37">
                  <c:v>53.13960216998191</c:v>
                </c:pt>
                <c:pt idx="38">
                  <c:v>53.18698010849909</c:v>
                </c:pt>
                <c:pt idx="39">
                  <c:v>53.27142857142857</c:v>
                </c:pt>
                <c:pt idx="40">
                  <c:v>55.715913200723335</c:v>
                </c:pt>
                <c:pt idx="41">
                  <c:v>56.7126582278481</c:v>
                </c:pt>
                <c:pt idx="42">
                  <c:v>56.464376130198914</c:v>
                </c:pt>
                <c:pt idx="43">
                  <c:v>55.620253164556964</c:v>
                </c:pt>
                <c:pt idx="44">
                  <c:v>54.405967450271255</c:v>
                </c:pt>
                <c:pt idx="45">
                  <c:v>52.575949367088604</c:v>
                </c:pt>
                <c:pt idx="46">
                  <c:v>51.63236889692586</c:v>
                </c:pt>
                <c:pt idx="47">
                  <c:v>50.36401446654612</c:v>
                </c:pt>
                <c:pt idx="48">
                  <c:v>48.38987341772152</c:v>
                </c:pt>
                <c:pt idx="49">
                  <c:v>46.623146473779386</c:v>
                </c:pt>
                <c:pt idx="50">
                  <c:v>45.409764918625676</c:v>
                </c:pt>
                <c:pt idx="51">
                  <c:v>44.09783001808319</c:v>
                </c:pt>
                <c:pt idx="52">
                  <c:v>41.7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'S14'!$F$5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'S14'!$F$6:$F$58</c:f>
              <c:numCache>
                <c:ptCount val="53"/>
                <c:pt idx="0">
                  <c:v>63.8</c:v>
                </c:pt>
                <c:pt idx="1">
                  <c:v>62.4</c:v>
                </c:pt>
                <c:pt idx="2">
                  <c:v>61.4</c:v>
                </c:pt>
                <c:pt idx="3">
                  <c:v>58.9</c:v>
                </c:pt>
                <c:pt idx="4">
                  <c:v>56.6</c:v>
                </c:pt>
                <c:pt idx="5">
                  <c:v>54.2</c:v>
                </c:pt>
                <c:pt idx="6">
                  <c:v>50.9</c:v>
                </c:pt>
                <c:pt idx="7">
                  <c:v>47.6</c:v>
                </c:pt>
                <c:pt idx="8">
                  <c:v>44.2</c:v>
                </c:pt>
                <c:pt idx="9">
                  <c:v>41.1</c:v>
                </c:pt>
                <c:pt idx="10">
                  <c:v>38</c:v>
                </c:pt>
                <c:pt idx="11">
                  <c:v>35.2</c:v>
                </c:pt>
                <c:pt idx="12">
                  <c:v>32.7</c:v>
                </c:pt>
                <c:pt idx="13">
                  <c:v>31.8</c:v>
                </c:pt>
                <c:pt idx="14">
                  <c:v>33.3</c:v>
                </c:pt>
                <c:pt idx="15">
                  <c:v>35</c:v>
                </c:pt>
                <c:pt idx="16">
                  <c:v>37.3</c:v>
                </c:pt>
                <c:pt idx="17">
                  <c:v>40.4</c:v>
                </c:pt>
                <c:pt idx="18">
                  <c:v>46.7</c:v>
                </c:pt>
                <c:pt idx="19">
                  <c:v>55.1</c:v>
                </c:pt>
                <c:pt idx="20">
                  <c:v>68.6</c:v>
                </c:pt>
                <c:pt idx="21">
                  <c:v>73</c:v>
                </c:pt>
                <c:pt idx="22">
                  <c:v>75.1</c:v>
                </c:pt>
                <c:pt idx="23">
                  <c:v>75.5</c:v>
                </c:pt>
                <c:pt idx="24">
                  <c:v>75.2</c:v>
                </c:pt>
                <c:pt idx="25">
                  <c:v>74.7</c:v>
                </c:pt>
                <c:pt idx="26">
                  <c:v>72.9</c:v>
                </c:pt>
                <c:pt idx="27">
                  <c:v>71.7</c:v>
                </c:pt>
                <c:pt idx="28">
                  <c:v>72.8</c:v>
                </c:pt>
                <c:pt idx="29">
                  <c:v>72.4</c:v>
                </c:pt>
                <c:pt idx="30">
                  <c:v>72.2</c:v>
                </c:pt>
                <c:pt idx="31">
                  <c:v>71.9</c:v>
                </c:pt>
                <c:pt idx="32">
                  <c:v>71.6</c:v>
                </c:pt>
                <c:pt idx="33">
                  <c:v>70.3</c:v>
                </c:pt>
                <c:pt idx="34">
                  <c:v>69.4</c:v>
                </c:pt>
                <c:pt idx="35">
                  <c:v>68.4</c:v>
                </c:pt>
                <c:pt idx="36">
                  <c:v>68.7</c:v>
                </c:pt>
                <c:pt idx="37">
                  <c:v>68.4</c:v>
                </c:pt>
                <c:pt idx="38">
                  <c:v>68.1</c:v>
                </c:pt>
                <c:pt idx="39">
                  <c:v>67.6</c:v>
                </c:pt>
                <c:pt idx="40">
                  <c:v>66.3</c:v>
                </c:pt>
                <c:pt idx="41">
                  <c:v>65.1</c:v>
                </c:pt>
                <c:pt idx="42">
                  <c:v>63.4</c:v>
                </c:pt>
                <c:pt idx="43">
                  <c:v>64.3</c:v>
                </c:pt>
                <c:pt idx="44">
                  <c:v>66.5</c:v>
                </c:pt>
                <c:pt idx="45">
                  <c:v>67.8</c:v>
                </c:pt>
                <c:pt idx="46">
                  <c:v>68.2</c:v>
                </c:pt>
                <c:pt idx="47">
                  <c:v>68.5</c:v>
                </c:pt>
                <c:pt idx="48">
                  <c:v>67.6</c:v>
                </c:pt>
                <c:pt idx="49">
                  <c:v>67.5</c:v>
                </c:pt>
                <c:pt idx="50">
                  <c:v>66</c:v>
                </c:pt>
                <c:pt idx="51">
                  <c:v>64.6</c:v>
                </c:pt>
                <c:pt idx="52">
                  <c:v>61.3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'S14'!$E$5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'S14'!$E$6:$E$58</c:f>
              <c:numCache>
                <c:ptCount val="53"/>
                <c:pt idx="0">
                  <c:v>53.9</c:v>
                </c:pt>
                <c:pt idx="1">
                  <c:v>52.2</c:v>
                </c:pt>
                <c:pt idx="2">
                  <c:v>50.3</c:v>
                </c:pt>
                <c:pt idx="3">
                  <c:v>47.9</c:v>
                </c:pt>
                <c:pt idx="4">
                  <c:v>45.8</c:v>
                </c:pt>
                <c:pt idx="5">
                  <c:v>44.1</c:v>
                </c:pt>
                <c:pt idx="6">
                  <c:v>41.2</c:v>
                </c:pt>
                <c:pt idx="7">
                  <c:v>38.7</c:v>
                </c:pt>
                <c:pt idx="8">
                  <c:v>36.1</c:v>
                </c:pt>
                <c:pt idx="9">
                  <c:v>33.9</c:v>
                </c:pt>
                <c:pt idx="10">
                  <c:v>31.3</c:v>
                </c:pt>
                <c:pt idx="11">
                  <c:v>29.9</c:v>
                </c:pt>
                <c:pt idx="12">
                  <c:v>28.3</c:v>
                </c:pt>
                <c:pt idx="13">
                  <c:v>27.2</c:v>
                </c:pt>
                <c:pt idx="14">
                  <c:v>26.8</c:v>
                </c:pt>
                <c:pt idx="15">
                  <c:v>27.7</c:v>
                </c:pt>
                <c:pt idx="16">
                  <c:v>29.6</c:v>
                </c:pt>
                <c:pt idx="17">
                  <c:v>32.1</c:v>
                </c:pt>
                <c:pt idx="18">
                  <c:v>44.5</c:v>
                </c:pt>
                <c:pt idx="19">
                  <c:v>53.7</c:v>
                </c:pt>
                <c:pt idx="20">
                  <c:v>58.9</c:v>
                </c:pt>
                <c:pt idx="21">
                  <c:v>63.5</c:v>
                </c:pt>
                <c:pt idx="22">
                  <c:v>66.1</c:v>
                </c:pt>
                <c:pt idx="23">
                  <c:v>67.6</c:v>
                </c:pt>
                <c:pt idx="24">
                  <c:v>68.4</c:v>
                </c:pt>
                <c:pt idx="25">
                  <c:v>69.2</c:v>
                </c:pt>
                <c:pt idx="26">
                  <c:v>70.3</c:v>
                </c:pt>
                <c:pt idx="27">
                  <c:v>70.7</c:v>
                </c:pt>
                <c:pt idx="28">
                  <c:v>71.5</c:v>
                </c:pt>
                <c:pt idx="29">
                  <c:v>71.8</c:v>
                </c:pt>
                <c:pt idx="30">
                  <c:v>74.1</c:v>
                </c:pt>
                <c:pt idx="31">
                  <c:v>75.3</c:v>
                </c:pt>
                <c:pt idx="32">
                  <c:v>74.2</c:v>
                </c:pt>
                <c:pt idx="33">
                  <c:v>74.7</c:v>
                </c:pt>
                <c:pt idx="34">
                  <c:v>76</c:v>
                </c:pt>
                <c:pt idx="35">
                  <c:v>76.1</c:v>
                </c:pt>
                <c:pt idx="36">
                  <c:v>74.2</c:v>
                </c:pt>
                <c:pt idx="37">
                  <c:v>74.8</c:v>
                </c:pt>
                <c:pt idx="38">
                  <c:v>77.7</c:v>
                </c:pt>
                <c:pt idx="39">
                  <c:v>79.2</c:v>
                </c:pt>
                <c:pt idx="40">
                  <c:v>79.5</c:v>
                </c:pt>
                <c:pt idx="41">
                  <c:v>78.7</c:v>
                </c:pt>
                <c:pt idx="42">
                  <c:v>78.4</c:v>
                </c:pt>
                <c:pt idx="43">
                  <c:v>78.2</c:v>
                </c:pt>
                <c:pt idx="44">
                  <c:v>77.8</c:v>
                </c:pt>
                <c:pt idx="45">
                  <c:v>77.9</c:v>
                </c:pt>
                <c:pt idx="46">
                  <c:v>77.2</c:v>
                </c:pt>
                <c:pt idx="47">
                  <c:v>75.4</c:v>
                </c:pt>
                <c:pt idx="48">
                  <c:v>73.5</c:v>
                </c:pt>
                <c:pt idx="49">
                  <c:v>71.2</c:v>
                </c:pt>
                <c:pt idx="50">
                  <c:v>69</c:v>
                </c:pt>
                <c:pt idx="51">
                  <c:v>67.2</c:v>
                </c:pt>
                <c:pt idx="52">
                  <c:v>64.8</c:v>
                </c:pt>
              </c:numCache>
            </c:numRef>
          </c:val>
          <c:smooth val="0"/>
        </c:ser>
        <c:marker val="1"/>
        <c:axId val="25839883"/>
        <c:axId val="31232356"/>
      </c:lineChart>
      <c:catAx>
        <c:axId val="258398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32356"/>
        <c:crosses val="autoZero"/>
        <c:auto val="0"/>
        <c:lblOffset val="60"/>
        <c:tickLblSkip val="3"/>
        <c:noMultiLvlLbl val="0"/>
      </c:catAx>
      <c:valAx>
        <c:axId val="31232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9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75"/>
          <c:y val="0.63425"/>
          <c:w val="0.20275"/>
          <c:h val="0.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Norge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75"/>
          <c:w val="0.991"/>
          <c:h val="0.925"/>
        </c:manualLayout>
      </c:layout>
      <c:lineChart>
        <c:grouping val="standard"/>
        <c:varyColors val="0"/>
        <c:ser>
          <c:idx val="1"/>
          <c:order val="0"/>
          <c:tx>
            <c:strRef>
              <c:f>'S14'!$I$5</c:f>
              <c:strCache>
                <c:ptCount val="1"/>
                <c:pt idx="0">
                  <c:v>maks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'S14'!$I$6:$I$58</c:f>
              <c:numCache>
                <c:ptCount val="53"/>
                <c:pt idx="0">
                  <c:v>76.8</c:v>
                </c:pt>
                <c:pt idx="1">
                  <c:v>74.6</c:v>
                </c:pt>
                <c:pt idx="2">
                  <c:v>71.7</c:v>
                </c:pt>
                <c:pt idx="3">
                  <c:v>68.9</c:v>
                </c:pt>
                <c:pt idx="4">
                  <c:v>66.9</c:v>
                </c:pt>
                <c:pt idx="5">
                  <c:v>65</c:v>
                </c:pt>
                <c:pt idx="6">
                  <c:v>62</c:v>
                </c:pt>
                <c:pt idx="7">
                  <c:v>61.8</c:v>
                </c:pt>
                <c:pt idx="8">
                  <c:v>60.1</c:v>
                </c:pt>
                <c:pt idx="9">
                  <c:v>58</c:v>
                </c:pt>
                <c:pt idx="10">
                  <c:v>57.6</c:v>
                </c:pt>
                <c:pt idx="11">
                  <c:v>58</c:v>
                </c:pt>
                <c:pt idx="12">
                  <c:v>56.8</c:v>
                </c:pt>
                <c:pt idx="13">
                  <c:v>55.4</c:v>
                </c:pt>
                <c:pt idx="14">
                  <c:v>53.8</c:v>
                </c:pt>
                <c:pt idx="15">
                  <c:v>52.4</c:v>
                </c:pt>
                <c:pt idx="16">
                  <c:v>52.7</c:v>
                </c:pt>
                <c:pt idx="17">
                  <c:v>57.8</c:v>
                </c:pt>
                <c:pt idx="18">
                  <c:v>62.1</c:v>
                </c:pt>
                <c:pt idx="19">
                  <c:v>64.1</c:v>
                </c:pt>
                <c:pt idx="20">
                  <c:v>65.1</c:v>
                </c:pt>
                <c:pt idx="21">
                  <c:v>67.8</c:v>
                </c:pt>
                <c:pt idx="22">
                  <c:v>74.3</c:v>
                </c:pt>
                <c:pt idx="23">
                  <c:v>79.1</c:v>
                </c:pt>
                <c:pt idx="24">
                  <c:v>84.8</c:v>
                </c:pt>
                <c:pt idx="25">
                  <c:v>88.4</c:v>
                </c:pt>
                <c:pt idx="26">
                  <c:v>91.3</c:v>
                </c:pt>
                <c:pt idx="27">
                  <c:v>93.2</c:v>
                </c:pt>
                <c:pt idx="28">
                  <c:v>94.7</c:v>
                </c:pt>
                <c:pt idx="29">
                  <c:v>95.4</c:v>
                </c:pt>
                <c:pt idx="30">
                  <c:v>96.3</c:v>
                </c:pt>
                <c:pt idx="31">
                  <c:v>95.6</c:v>
                </c:pt>
                <c:pt idx="32">
                  <c:v>97.3</c:v>
                </c:pt>
                <c:pt idx="33">
                  <c:v>97.1</c:v>
                </c:pt>
                <c:pt idx="34">
                  <c:v>97.2</c:v>
                </c:pt>
                <c:pt idx="35">
                  <c:v>97.2</c:v>
                </c:pt>
                <c:pt idx="36">
                  <c:v>96.5</c:v>
                </c:pt>
                <c:pt idx="37">
                  <c:v>96.6</c:v>
                </c:pt>
                <c:pt idx="38">
                  <c:v>96.5</c:v>
                </c:pt>
                <c:pt idx="39">
                  <c:v>95.9</c:v>
                </c:pt>
                <c:pt idx="40">
                  <c:v>96.7</c:v>
                </c:pt>
                <c:pt idx="41">
                  <c:v>97.1</c:v>
                </c:pt>
                <c:pt idx="42">
                  <c:v>96.5</c:v>
                </c:pt>
                <c:pt idx="43">
                  <c:v>95.1</c:v>
                </c:pt>
                <c:pt idx="44">
                  <c:v>93</c:v>
                </c:pt>
                <c:pt idx="45">
                  <c:v>91.9</c:v>
                </c:pt>
                <c:pt idx="46">
                  <c:v>90.2</c:v>
                </c:pt>
                <c:pt idx="47">
                  <c:v>87.7</c:v>
                </c:pt>
                <c:pt idx="48">
                  <c:v>86.1</c:v>
                </c:pt>
                <c:pt idx="49">
                  <c:v>84.6</c:v>
                </c:pt>
                <c:pt idx="50">
                  <c:v>81.7</c:v>
                </c:pt>
                <c:pt idx="51">
                  <c:v>78.8</c:v>
                </c:pt>
                <c:pt idx="52">
                  <c:v>76.8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'S14'!$J$5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'S14'!$J$6:$J$58</c:f>
              <c:numCache>
                <c:ptCount val="53"/>
                <c:pt idx="0">
                  <c:v>46.4</c:v>
                </c:pt>
                <c:pt idx="1">
                  <c:v>43.5</c:v>
                </c:pt>
                <c:pt idx="2">
                  <c:v>42.5</c:v>
                </c:pt>
                <c:pt idx="3">
                  <c:v>40.7</c:v>
                </c:pt>
                <c:pt idx="4">
                  <c:v>38.5</c:v>
                </c:pt>
                <c:pt idx="5">
                  <c:v>36.2</c:v>
                </c:pt>
                <c:pt idx="6">
                  <c:v>33.7</c:v>
                </c:pt>
                <c:pt idx="7">
                  <c:v>31.1</c:v>
                </c:pt>
                <c:pt idx="8">
                  <c:v>28.6</c:v>
                </c:pt>
                <c:pt idx="9">
                  <c:v>26.5</c:v>
                </c:pt>
                <c:pt idx="10">
                  <c:v>24.9</c:v>
                </c:pt>
                <c:pt idx="11">
                  <c:v>23.4</c:v>
                </c:pt>
                <c:pt idx="12">
                  <c:v>22.1</c:v>
                </c:pt>
                <c:pt idx="13">
                  <c:v>20.5</c:v>
                </c:pt>
                <c:pt idx="14">
                  <c:v>18.7</c:v>
                </c:pt>
                <c:pt idx="15">
                  <c:v>17.3</c:v>
                </c:pt>
                <c:pt idx="16">
                  <c:v>18.7</c:v>
                </c:pt>
                <c:pt idx="17">
                  <c:v>19.4</c:v>
                </c:pt>
                <c:pt idx="18">
                  <c:v>20.9</c:v>
                </c:pt>
                <c:pt idx="19">
                  <c:v>23</c:v>
                </c:pt>
                <c:pt idx="20">
                  <c:v>27.1</c:v>
                </c:pt>
                <c:pt idx="21">
                  <c:v>29.5</c:v>
                </c:pt>
                <c:pt idx="22">
                  <c:v>35.7</c:v>
                </c:pt>
                <c:pt idx="23">
                  <c:v>40.6</c:v>
                </c:pt>
                <c:pt idx="24">
                  <c:v>44.5</c:v>
                </c:pt>
                <c:pt idx="25">
                  <c:v>46.6</c:v>
                </c:pt>
                <c:pt idx="26">
                  <c:v>50</c:v>
                </c:pt>
                <c:pt idx="27">
                  <c:v>52.4</c:v>
                </c:pt>
                <c:pt idx="28">
                  <c:v>53.8</c:v>
                </c:pt>
                <c:pt idx="29">
                  <c:v>55.2</c:v>
                </c:pt>
                <c:pt idx="30">
                  <c:v>56.4</c:v>
                </c:pt>
                <c:pt idx="31">
                  <c:v>57</c:v>
                </c:pt>
                <c:pt idx="32">
                  <c:v>57.2</c:v>
                </c:pt>
                <c:pt idx="33">
                  <c:v>58.3</c:v>
                </c:pt>
                <c:pt idx="34">
                  <c:v>59.5</c:v>
                </c:pt>
                <c:pt idx="35">
                  <c:v>59.7</c:v>
                </c:pt>
                <c:pt idx="36">
                  <c:v>58.9</c:v>
                </c:pt>
                <c:pt idx="37">
                  <c:v>58.1</c:v>
                </c:pt>
                <c:pt idx="38">
                  <c:v>57.8</c:v>
                </c:pt>
                <c:pt idx="39">
                  <c:v>60</c:v>
                </c:pt>
                <c:pt idx="40">
                  <c:v>62.2</c:v>
                </c:pt>
                <c:pt idx="41">
                  <c:v>63.1</c:v>
                </c:pt>
                <c:pt idx="42">
                  <c:v>63.4</c:v>
                </c:pt>
                <c:pt idx="43">
                  <c:v>65.6</c:v>
                </c:pt>
                <c:pt idx="44">
                  <c:v>66.5</c:v>
                </c:pt>
                <c:pt idx="45">
                  <c:v>65.3</c:v>
                </c:pt>
                <c:pt idx="46">
                  <c:v>63.5</c:v>
                </c:pt>
                <c:pt idx="47">
                  <c:v>60.6</c:v>
                </c:pt>
                <c:pt idx="48">
                  <c:v>57.7</c:v>
                </c:pt>
                <c:pt idx="49">
                  <c:v>54.9</c:v>
                </c:pt>
                <c:pt idx="50">
                  <c:v>52.1</c:v>
                </c:pt>
                <c:pt idx="51">
                  <c:v>49.6</c:v>
                </c:pt>
                <c:pt idx="52">
                  <c:v>46.4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'S14'!$L$5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'S14'!$L$6:$L$58</c:f>
              <c:numCache>
                <c:ptCount val="53"/>
                <c:pt idx="0">
                  <c:v>70</c:v>
                </c:pt>
                <c:pt idx="1">
                  <c:v>69.5</c:v>
                </c:pt>
                <c:pt idx="2">
                  <c:v>67.5</c:v>
                </c:pt>
                <c:pt idx="3">
                  <c:v>64.5</c:v>
                </c:pt>
                <c:pt idx="4">
                  <c:v>61.8</c:v>
                </c:pt>
                <c:pt idx="5">
                  <c:v>58.9</c:v>
                </c:pt>
                <c:pt idx="6">
                  <c:v>55.4</c:v>
                </c:pt>
                <c:pt idx="7">
                  <c:v>51.7</c:v>
                </c:pt>
                <c:pt idx="8">
                  <c:v>48</c:v>
                </c:pt>
                <c:pt idx="9">
                  <c:v>44.6</c:v>
                </c:pt>
                <c:pt idx="10">
                  <c:v>41.5</c:v>
                </c:pt>
                <c:pt idx="11">
                  <c:v>39.2</c:v>
                </c:pt>
                <c:pt idx="12">
                  <c:v>36.8</c:v>
                </c:pt>
                <c:pt idx="13">
                  <c:v>35</c:v>
                </c:pt>
                <c:pt idx="14">
                  <c:v>33.7</c:v>
                </c:pt>
                <c:pt idx="15">
                  <c:v>32.2</c:v>
                </c:pt>
                <c:pt idx="16">
                  <c:v>31.6</c:v>
                </c:pt>
                <c:pt idx="17">
                  <c:v>32.8</c:v>
                </c:pt>
                <c:pt idx="18">
                  <c:v>32.5</c:v>
                </c:pt>
                <c:pt idx="19">
                  <c:v>33.1</c:v>
                </c:pt>
                <c:pt idx="20">
                  <c:v>38.2</c:v>
                </c:pt>
                <c:pt idx="21">
                  <c:v>41.8</c:v>
                </c:pt>
                <c:pt idx="22">
                  <c:v>45.6</c:v>
                </c:pt>
                <c:pt idx="23">
                  <c:v>53.6</c:v>
                </c:pt>
                <c:pt idx="24">
                  <c:v>61.6</c:v>
                </c:pt>
                <c:pt idx="25">
                  <c:v>66</c:v>
                </c:pt>
                <c:pt idx="26">
                  <c:v>72.2</c:v>
                </c:pt>
                <c:pt idx="27">
                  <c:v>75.4</c:v>
                </c:pt>
                <c:pt idx="28">
                  <c:v>78.7</c:v>
                </c:pt>
                <c:pt idx="29">
                  <c:v>80.2</c:v>
                </c:pt>
                <c:pt idx="30">
                  <c:v>81.1</c:v>
                </c:pt>
                <c:pt idx="31">
                  <c:v>82.2</c:v>
                </c:pt>
                <c:pt idx="32">
                  <c:v>82.2</c:v>
                </c:pt>
                <c:pt idx="33">
                  <c:v>83.4</c:v>
                </c:pt>
                <c:pt idx="34">
                  <c:v>84.9</c:v>
                </c:pt>
                <c:pt idx="35">
                  <c:v>85.9</c:v>
                </c:pt>
                <c:pt idx="36">
                  <c:v>87.9</c:v>
                </c:pt>
                <c:pt idx="37">
                  <c:v>88.8</c:v>
                </c:pt>
                <c:pt idx="38">
                  <c:v>89.3</c:v>
                </c:pt>
                <c:pt idx="39">
                  <c:v>89.4</c:v>
                </c:pt>
                <c:pt idx="40">
                  <c:v>88.8</c:v>
                </c:pt>
                <c:pt idx="41">
                  <c:v>87.2</c:v>
                </c:pt>
                <c:pt idx="42">
                  <c:v>87.2</c:v>
                </c:pt>
                <c:pt idx="43">
                  <c:v>90.2</c:v>
                </c:pt>
                <c:pt idx="44">
                  <c:v>92</c:v>
                </c:pt>
                <c:pt idx="45">
                  <c:v>91.9</c:v>
                </c:pt>
                <c:pt idx="46">
                  <c:v>90.2</c:v>
                </c:pt>
                <c:pt idx="47">
                  <c:v>87.2</c:v>
                </c:pt>
                <c:pt idx="48">
                  <c:v>84.7</c:v>
                </c:pt>
                <c:pt idx="49">
                  <c:v>82.7</c:v>
                </c:pt>
                <c:pt idx="50">
                  <c:v>80.3</c:v>
                </c:pt>
                <c:pt idx="51">
                  <c:v>77.3</c:v>
                </c:pt>
                <c:pt idx="52">
                  <c:v>73.9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'S14'!$K$5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'S14'!$K$6:$K$58</c:f>
              <c:numCache>
                <c:ptCount val="53"/>
                <c:pt idx="0">
                  <c:v>55</c:v>
                </c:pt>
                <c:pt idx="1">
                  <c:v>52.7</c:v>
                </c:pt>
                <c:pt idx="2">
                  <c:v>49.9</c:v>
                </c:pt>
                <c:pt idx="3">
                  <c:v>47</c:v>
                </c:pt>
                <c:pt idx="4">
                  <c:v>44.2</c:v>
                </c:pt>
                <c:pt idx="5">
                  <c:v>43.2</c:v>
                </c:pt>
                <c:pt idx="6">
                  <c:v>40.8</c:v>
                </c:pt>
                <c:pt idx="7">
                  <c:v>38.5</c:v>
                </c:pt>
                <c:pt idx="8">
                  <c:v>36.1</c:v>
                </c:pt>
                <c:pt idx="9">
                  <c:v>33.5</c:v>
                </c:pt>
                <c:pt idx="10">
                  <c:v>30.9</c:v>
                </c:pt>
                <c:pt idx="11">
                  <c:v>30</c:v>
                </c:pt>
                <c:pt idx="12">
                  <c:v>27.9</c:v>
                </c:pt>
                <c:pt idx="13">
                  <c:v>26.3</c:v>
                </c:pt>
                <c:pt idx="14">
                  <c:v>25.1</c:v>
                </c:pt>
                <c:pt idx="15">
                  <c:v>24.8</c:v>
                </c:pt>
                <c:pt idx="16">
                  <c:v>27.6</c:v>
                </c:pt>
                <c:pt idx="17">
                  <c:v>30.5</c:v>
                </c:pt>
                <c:pt idx="18">
                  <c:v>40</c:v>
                </c:pt>
                <c:pt idx="19">
                  <c:v>44.4</c:v>
                </c:pt>
                <c:pt idx="20">
                  <c:v>46.9</c:v>
                </c:pt>
                <c:pt idx="21">
                  <c:v>47.6</c:v>
                </c:pt>
                <c:pt idx="22">
                  <c:v>49.5</c:v>
                </c:pt>
                <c:pt idx="23">
                  <c:v>52.6</c:v>
                </c:pt>
                <c:pt idx="24">
                  <c:v>55.2</c:v>
                </c:pt>
                <c:pt idx="25">
                  <c:v>58</c:v>
                </c:pt>
                <c:pt idx="26">
                  <c:v>61.4</c:v>
                </c:pt>
                <c:pt idx="27">
                  <c:v>63.6</c:v>
                </c:pt>
                <c:pt idx="28">
                  <c:v>65.3</c:v>
                </c:pt>
                <c:pt idx="29">
                  <c:v>67.5</c:v>
                </c:pt>
                <c:pt idx="30">
                  <c:v>68.4</c:v>
                </c:pt>
                <c:pt idx="31">
                  <c:v>69.3</c:v>
                </c:pt>
                <c:pt idx="32">
                  <c:v>69.3</c:v>
                </c:pt>
                <c:pt idx="33">
                  <c:v>69.6</c:v>
                </c:pt>
                <c:pt idx="34">
                  <c:v>70.5</c:v>
                </c:pt>
                <c:pt idx="35">
                  <c:v>72.2</c:v>
                </c:pt>
                <c:pt idx="36">
                  <c:v>73</c:v>
                </c:pt>
                <c:pt idx="37">
                  <c:v>75.4</c:v>
                </c:pt>
                <c:pt idx="38">
                  <c:v>78</c:v>
                </c:pt>
                <c:pt idx="39">
                  <c:v>78.9</c:v>
                </c:pt>
                <c:pt idx="40">
                  <c:v>80.6</c:v>
                </c:pt>
                <c:pt idx="41">
                  <c:v>79.7</c:v>
                </c:pt>
                <c:pt idx="42">
                  <c:v>79.3</c:v>
                </c:pt>
                <c:pt idx="43">
                  <c:v>78.5</c:v>
                </c:pt>
                <c:pt idx="44">
                  <c:v>78.1</c:v>
                </c:pt>
                <c:pt idx="45">
                  <c:v>78.7</c:v>
                </c:pt>
                <c:pt idx="46">
                  <c:v>77.9</c:v>
                </c:pt>
                <c:pt idx="47">
                  <c:v>76.4</c:v>
                </c:pt>
                <c:pt idx="48">
                  <c:v>75</c:v>
                </c:pt>
                <c:pt idx="49">
                  <c:v>74</c:v>
                </c:pt>
                <c:pt idx="50">
                  <c:v>73.5</c:v>
                </c:pt>
                <c:pt idx="51">
                  <c:v>71.7</c:v>
                </c:pt>
                <c:pt idx="52">
                  <c:v>70.5</c:v>
                </c:pt>
              </c:numCache>
            </c:numRef>
          </c:val>
          <c:smooth val="0"/>
        </c:ser>
        <c:marker val="1"/>
        <c:axId val="12655749"/>
        <c:axId val="46792878"/>
      </c:lineChart>
      <c:catAx>
        <c:axId val="12655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92878"/>
        <c:crosses val="autoZero"/>
        <c:auto val="0"/>
        <c:lblOffset val="100"/>
        <c:tickLblSkip val="3"/>
        <c:noMultiLvlLbl val="0"/>
      </c:catAx>
      <c:valAx>
        <c:axId val="4679287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5574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5285"/>
          <c:w val="0.168"/>
          <c:h val="0.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Sverige</a:t>
            </a:r>
          </a:p>
        </c:rich>
      </c:tx>
      <c:layout>
        <c:manualLayout>
          <c:xMode val="factor"/>
          <c:yMode val="factor"/>
          <c:x val="-0.008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5"/>
          <c:w val="1"/>
          <c:h val="0.9095"/>
        </c:manualLayout>
      </c:layout>
      <c:lineChart>
        <c:grouping val="standard"/>
        <c:varyColors val="0"/>
        <c:ser>
          <c:idx val="1"/>
          <c:order val="0"/>
          <c:tx>
            <c:strRef>
              <c:f>'S14'!$O$5</c:f>
              <c:strCache>
                <c:ptCount val="1"/>
                <c:pt idx="0">
                  <c:v>maks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'S14'!$O$6:$O$58</c:f>
              <c:numCache>
                <c:ptCount val="53"/>
                <c:pt idx="0">
                  <c:v>85.6</c:v>
                </c:pt>
                <c:pt idx="1">
                  <c:v>83.1</c:v>
                </c:pt>
                <c:pt idx="2">
                  <c:v>79.3</c:v>
                </c:pt>
                <c:pt idx="3">
                  <c:v>75.6</c:v>
                </c:pt>
                <c:pt idx="4">
                  <c:v>72.6</c:v>
                </c:pt>
                <c:pt idx="5">
                  <c:v>68.4</c:v>
                </c:pt>
                <c:pt idx="6">
                  <c:v>63.6</c:v>
                </c:pt>
                <c:pt idx="7">
                  <c:v>60.2</c:v>
                </c:pt>
                <c:pt idx="8">
                  <c:v>56.1</c:v>
                </c:pt>
                <c:pt idx="9">
                  <c:v>52.4</c:v>
                </c:pt>
                <c:pt idx="10">
                  <c:v>49.1</c:v>
                </c:pt>
                <c:pt idx="11">
                  <c:v>46.5</c:v>
                </c:pt>
                <c:pt idx="12">
                  <c:v>43.7</c:v>
                </c:pt>
                <c:pt idx="13">
                  <c:v>41.4</c:v>
                </c:pt>
                <c:pt idx="14">
                  <c:v>42</c:v>
                </c:pt>
                <c:pt idx="15">
                  <c:v>44.4</c:v>
                </c:pt>
                <c:pt idx="16">
                  <c:v>47.2</c:v>
                </c:pt>
                <c:pt idx="17">
                  <c:v>50.3</c:v>
                </c:pt>
                <c:pt idx="18">
                  <c:v>56.7</c:v>
                </c:pt>
                <c:pt idx="19">
                  <c:v>65.4</c:v>
                </c:pt>
                <c:pt idx="20">
                  <c:v>70.6</c:v>
                </c:pt>
                <c:pt idx="21">
                  <c:v>76.3</c:v>
                </c:pt>
                <c:pt idx="22">
                  <c:v>78.8</c:v>
                </c:pt>
                <c:pt idx="23">
                  <c:v>81.1</c:v>
                </c:pt>
                <c:pt idx="24">
                  <c:v>88.1</c:v>
                </c:pt>
                <c:pt idx="25">
                  <c:v>92</c:v>
                </c:pt>
                <c:pt idx="26">
                  <c:v>91.8</c:v>
                </c:pt>
                <c:pt idx="27">
                  <c:v>92.5</c:v>
                </c:pt>
                <c:pt idx="28">
                  <c:v>93.9</c:v>
                </c:pt>
                <c:pt idx="29">
                  <c:v>95.9</c:v>
                </c:pt>
                <c:pt idx="30">
                  <c:v>95.9</c:v>
                </c:pt>
                <c:pt idx="31">
                  <c:v>97.7</c:v>
                </c:pt>
                <c:pt idx="32">
                  <c:v>96.9</c:v>
                </c:pt>
                <c:pt idx="33">
                  <c:v>96.4</c:v>
                </c:pt>
                <c:pt idx="34">
                  <c:v>96.2</c:v>
                </c:pt>
                <c:pt idx="35">
                  <c:v>96.2</c:v>
                </c:pt>
                <c:pt idx="36">
                  <c:v>95.6</c:v>
                </c:pt>
                <c:pt idx="37">
                  <c:v>96.3</c:v>
                </c:pt>
                <c:pt idx="38">
                  <c:v>96.4</c:v>
                </c:pt>
                <c:pt idx="39">
                  <c:v>95.8</c:v>
                </c:pt>
                <c:pt idx="40">
                  <c:v>95.8</c:v>
                </c:pt>
                <c:pt idx="41">
                  <c:v>97.5</c:v>
                </c:pt>
                <c:pt idx="42">
                  <c:v>97.7</c:v>
                </c:pt>
                <c:pt idx="43">
                  <c:v>97.5</c:v>
                </c:pt>
                <c:pt idx="44">
                  <c:v>96.6</c:v>
                </c:pt>
                <c:pt idx="45">
                  <c:v>96.5</c:v>
                </c:pt>
                <c:pt idx="46">
                  <c:v>96.7</c:v>
                </c:pt>
                <c:pt idx="47">
                  <c:v>96</c:v>
                </c:pt>
                <c:pt idx="48">
                  <c:v>94.9</c:v>
                </c:pt>
                <c:pt idx="49">
                  <c:v>92.9</c:v>
                </c:pt>
                <c:pt idx="50">
                  <c:v>88.3</c:v>
                </c:pt>
                <c:pt idx="51">
                  <c:v>85.6</c:v>
                </c:pt>
                <c:pt idx="52">
                  <c:v>85.6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'S14'!$P$5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'S14'!$P$6:$P$58</c:f>
              <c:numCache>
                <c:ptCount val="53"/>
                <c:pt idx="0">
                  <c:v>39.4</c:v>
                </c:pt>
                <c:pt idx="1">
                  <c:v>36.3</c:v>
                </c:pt>
                <c:pt idx="2">
                  <c:v>33.2</c:v>
                </c:pt>
                <c:pt idx="3">
                  <c:v>30.2</c:v>
                </c:pt>
                <c:pt idx="4">
                  <c:v>27.5</c:v>
                </c:pt>
                <c:pt idx="5">
                  <c:v>24.8</c:v>
                </c:pt>
                <c:pt idx="6">
                  <c:v>21.5</c:v>
                </c:pt>
                <c:pt idx="7">
                  <c:v>18.5</c:v>
                </c:pt>
                <c:pt idx="8">
                  <c:v>16.2</c:v>
                </c:pt>
                <c:pt idx="9">
                  <c:v>14.4</c:v>
                </c:pt>
                <c:pt idx="10">
                  <c:v>12.8</c:v>
                </c:pt>
                <c:pt idx="11">
                  <c:v>11.3</c:v>
                </c:pt>
                <c:pt idx="12">
                  <c:v>10</c:v>
                </c:pt>
                <c:pt idx="13">
                  <c:v>8.3</c:v>
                </c:pt>
                <c:pt idx="14">
                  <c:v>6.5</c:v>
                </c:pt>
                <c:pt idx="15">
                  <c:v>5.6</c:v>
                </c:pt>
                <c:pt idx="16">
                  <c:v>5.7</c:v>
                </c:pt>
                <c:pt idx="17">
                  <c:v>5.8</c:v>
                </c:pt>
                <c:pt idx="18">
                  <c:v>9.4</c:v>
                </c:pt>
                <c:pt idx="19">
                  <c:v>12.6</c:v>
                </c:pt>
                <c:pt idx="20">
                  <c:v>16.7</c:v>
                </c:pt>
                <c:pt idx="21">
                  <c:v>21.9</c:v>
                </c:pt>
                <c:pt idx="22">
                  <c:v>28.3</c:v>
                </c:pt>
                <c:pt idx="23">
                  <c:v>34.9</c:v>
                </c:pt>
                <c:pt idx="24">
                  <c:v>41.6</c:v>
                </c:pt>
                <c:pt idx="25">
                  <c:v>45.7</c:v>
                </c:pt>
                <c:pt idx="26">
                  <c:v>49.7</c:v>
                </c:pt>
                <c:pt idx="27">
                  <c:v>53.1</c:v>
                </c:pt>
                <c:pt idx="28">
                  <c:v>54.8</c:v>
                </c:pt>
                <c:pt idx="29">
                  <c:v>56.1</c:v>
                </c:pt>
                <c:pt idx="30">
                  <c:v>58.1</c:v>
                </c:pt>
                <c:pt idx="31">
                  <c:v>58.3</c:v>
                </c:pt>
                <c:pt idx="32">
                  <c:v>57.7</c:v>
                </c:pt>
                <c:pt idx="33">
                  <c:v>57.7</c:v>
                </c:pt>
                <c:pt idx="34">
                  <c:v>58.3</c:v>
                </c:pt>
                <c:pt idx="35">
                  <c:v>58.1</c:v>
                </c:pt>
                <c:pt idx="36">
                  <c:v>56.9</c:v>
                </c:pt>
                <c:pt idx="37">
                  <c:v>55.8</c:v>
                </c:pt>
                <c:pt idx="38">
                  <c:v>54.7</c:v>
                </c:pt>
                <c:pt idx="39">
                  <c:v>56.4</c:v>
                </c:pt>
                <c:pt idx="40">
                  <c:v>56</c:v>
                </c:pt>
                <c:pt idx="41">
                  <c:v>56.6</c:v>
                </c:pt>
                <c:pt idx="42">
                  <c:v>57.4</c:v>
                </c:pt>
                <c:pt idx="43">
                  <c:v>58.4</c:v>
                </c:pt>
                <c:pt idx="44">
                  <c:v>58.4</c:v>
                </c:pt>
                <c:pt idx="45">
                  <c:v>56.6</c:v>
                </c:pt>
                <c:pt idx="46">
                  <c:v>53.9</c:v>
                </c:pt>
                <c:pt idx="47">
                  <c:v>51.6</c:v>
                </c:pt>
                <c:pt idx="48">
                  <c:v>49.3</c:v>
                </c:pt>
                <c:pt idx="49">
                  <c:v>47</c:v>
                </c:pt>
                <c:pt idx="50">
                  <c:v>45</c:v>
                </c:pt>
                <c:pt idx="51">
                  <c:v>43.1</c:v>
                </c:pt>
                <c:pt idx="52">
                  <c:v>39.4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'S14'!$R$5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'S14'!$R$6:$R$58</c:f>
              <c:numCache>
                <c:ptCount val="53"/>
                <c:pt idx="0">
                  <c:v>61.9</c:v>
                </c:pt>
                <c:pt idx="1">
                  <c:v>59.1</c:v>
                </c:pt>
                <c:pt idx="2">
                  <c:v>56.2</c:v>
                </c:pt>
                <c:pt idx="3">
                  <c:v>52.8</c:v>
                </c:pt>
                <c:pt idx="4">
                  <c:v>49.4</c:v>
                </c:pt>
                <c:pt idx="5">
                  <c:v>46</c:v>
                </c:pt>
                <c:pt idx="6">
                  <c:v>42.4</c:v>
                </c:pt>
                <c:pt idx="7">
                  <c:v>38.6</c:v>
                </c:pt>
                <c:pt idx="8">
                  <c:v>34.1</c:v>
                </c:pt>
                <c:pt idx="9">
                  <c:v>31.3</c:v>
                </c:pt>
                <c:pt idx="10">
                  <c:v>27.9</c:v>
                </c:pt>
                <c:pt idx="11">
                  <c:v>25.2</c:v>
                </c:pt>
                <c:pt idx="12">
                  <c:v>22.8</c:v>
                </c:pt>
                <c:pt idx="13">
                  <c:v>21.8</c:v>
                </c:pt>
                <c:pt idx="14">
                  <c:v>21</c:v>
                </c:pt>
                <c:pt idx="15">
                  <c:v>19.7</c:v>
                </c:pt>
                <c:pt idx="16">
                  <c:v>19.9</c:v>
                </c:pt>
                <c:pt idx="17">
                  <c:v>23.4</c:v>
                </c:pt>
                <c:pt idx="18">
                  <c:v>26.5</c:v>
                </c:pt>
                <c:pt idx="19">
                  <c:v>29.3</c:v>
                </c:pt>
                <c:pt idx="20">
                  <c:v>38.1</c:v>
                </c:pt>
                <c:pt idx="21">
                  <c:v>43.3</c:v>
                </c:pt>
                <c:pt idx="22">
                  <c:v>49.8</c:v>
                </c:pt>
                <c:pt idx="23">
                  <c:v>62</c:v>
                </c:pt>
                <c:pt idx="24">
                  <c:v>70.5</c:v>
                </c:pt>
                <c:pt idx="25">
                  <c:v>74.1</c:v>
                </c:pt>
                <c:pt idx="26">
                  <c:v>76.5</c:v>
                </c:pt>
                <c:pt idx="27">
                  <c:v>78.3</c:v>
                </c:pt>
                <c:pt idx="28">
                  <c:v>80.2</c:v>
                </c:pt>
                <c:pt idx="29">
                  <c:v>81.6</c:v>
                </c:pt>
                <c:pt idx="30">
                  <c:v>81.6</c:v>
                </c:pt>
                <c:pt idx="31">
                  <c:v>84.7</c:v>
                </c:pt>
                <c:pt idx="32">
                  <c:v>84.8</c:v>
                </c:pt>
                <c:pt idx="33">
                  <c:v>86.5</c:v>
                </c:pt>
                <c:pt idx="34">
                  <c:v>88.1</c:v>
                </c:pt>
                <c:pt idx="35">
                  <c:v>89.2</c:v>
                </c:pt>
                <c:pt idx="36">
                  <c:v>89.9</c:v>
                </c:pt>
                <c:pt idx="37">
                  <c:v>90.1</c:v>
                </c:pt>
                <c:pt idx="38">
                  <c:v>89.6</c:v>
                </c:pt>
                <c:pt idx="39">
                  <c:v>89.2</c:v>
                </c:pt>
                <c:pt idx="40">
                  <c:v>88.3</c:v>
                </c:pt>
                <c:pt idx="41">
                  <c:v>86.9</c:v>
                </c:pt>
                <c:pt idx="42">
                  <c:v>85.2</c:v>
                </c:pt>
                <c:pt idx="43">
                  <c:v>85.2</c:v>
                </c:pt>
                <c:pt idx="44">
                  <c:v>84.7</c:v>
                </c:pt>
                <c:pt idx="45">
                  <c:v>83.1</c:v>
                </c:pt>
                <c:pt idx="46">
                  <c:v>81.6</c:v>
                </c:pt>
                <c:pt idx="47">
                  <c:v>79.1</c:v>
                </c:pt>
                <c:pt idx="48">
                  <c:v>76.6</c:v>
                </c:pt>
                <c:pt idx="49">
                  <c:v>73.7</c:v>
                </c:pt>
                <c:pt idx="50">
                  <c:v>70.7</c:v>
                </c:pt>
                <c:pt idx="51">
                  <c:v>67.6</c:v>
                </c:pt>
                <c:pt idx="52">
                  <c:v>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'S14'!$Q$5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'S14'!$Q$6:$Q$58</c:f>
              <c:numCache>
                <c:ptCount val="53"/>
                <c:pt idx="0">
                  <c:v>46.4</c:v>
                </c:pt>
                <c:pt idx="1">
                  <c:v>43.9</c:v>
                </c:pt>
                <c:pt idx="2">
                  <c:v>41.2</c:v>
                </c:pt>
                <c:pt idx="3">
                  <c:v>38</c:v>
                </c:pt>
                <c:pt idx="4">
                  <c:v>34.9</c:v>
                </c:pt>
                <c:pt idx="5">
                  <c:v>32.4</c:v>
                </c:pt>
                <c:pt idx="6">
                  <c:v>29.4</c:v>
                </c:pt>
                <c:pt idx="7">
                  <c:v>26.7</c:v>
                </c:pt>
                <c:pt idx="8">
                  <c:v>24</c:v>
                </c:pt>
                <c:pt idx="9">
                  <c:v>21.1</c:v>
                </c:pt>
                <c:pt idx="10">
                  <c:v>18.3</c:v>
                </c:pt>
                <c:pt idx="11">
                  <c:v>16.6</c:v>
                </c:pt>
                <c:pt idx="12">
                  <c:v>14.5</c:v>
                </c:pt>
                <c:pt idx="13">
                  <c:v>12.9</c:v>
                </c:pt>
                <c:pt idx="14">
                  <c:v>11.8</c:v>
                </c:pt>
                <c:pt idx="15">
                  <c:v>11.8</c:v>
                </c:pt>
                <c:pt idx="16">
                  <c:v>15.4</c:v>
                </c:pt>
                <c:pt idx="17">
                  <c:v>19.6</c:v>
                </c:pt>
                <c:pt idx="18">
                  <c:v>29.8</c:v>
                </c:pt>
                <c:pt idx="19">
                  <c:v>37.1</c:v>
                </c:pt>
                <c:pt idx="20">
                  <c:v>40.1</c:v>
                </c:pt>
                <c:pt idx="21">
                  <c:v>42.1</c:v>
                </c:pt>
                <c:pt idx="22">
                  <c:v>44.4</c:v>
                </c:pt>
                <c:pt idx="23">
                  <c:v>46.4</c:v>
                </c:pt>
                <c:pt idx="24">
                  <c:v>48.8</c:v>
                </c:pt>
                <c:pt idx="25">
                  <c:v>52.3</c:v>
                </c:pt>
                <c:pt idx="26">
                  <c:v>58.7</c:v>
                </c:pt>
                <c:pt idx="27">
                  <c:v>65.5</c:v>
                </c:pt>
                <c:pt idx="28">
                  <c:v>68.2</c:v>
                </c:pt>
                <c:pt idx="29">
                  <c:v>71.2</c:v>
                </c:pt>
                <c:pt idx="30">
                  <c:v>72.8</c:v>
                </c:pt>
                <c:pt idx="31">
                  <c:v>73</c:v>
                </c:pt>
                <c:pt idx="32">
                  <c:v>72.3</c:v>
                </c:pt>
                <c:pt idx="33">
                  <c:v>72.3</c:v>
                </c:pt>
                <c:pt idx="34">
                  <c:v>72.4</c:v>
                </c:pt>
                <c:pt idx="35">
                  <c:v>73.6</c:v>
                </c:pt>
                <c:pt idx="36">
                  <c:v>74.4</c:v>
                </c:pt>
                <c:pt idx="37">
                  <c:v>76.1</c:v>
                </c:pt>
                <c:pt idx="38">
                  <c:v>79.4</c:v>
                </c:pt>
                <c:pt idx="39">
                  <c:v>80.9</c:v>
                </c:pt>
                <c:pt idx="40">
                  <c:v>82</c:v>
                </c:pt>
                <c:pt idx="41">
                  <c:v>81.3</c:v>
                </c:pt>
                <c:pt idx="42">
                  <c:v>80.6</c:v>
                </c:pt>
                <c:pt idx="43">
                  <c:v>80.2</c:v>
                </c:pt>
                <c:pt idx="44">
                  <c:v>79.6</c:v>
                </c:pt>
                <c:pt idx="45">
                  <c:v>79.2</c:v>
                </c:pt>
                <c:pt idx="46">
                  <c:v>77.6</c:v>
                </c:pt>
                <c:pt idx="47">
                  <c:v>75.5</c:v>
                </c:pt>
                <c:pt idx="48">
                  <c:v>73.3</c:v>
                </c:pt>
                <c:pt idx="49">
                  <c:v>71</c:v>
                </c:pt>
                <c:pt idx="50">
                  <c:v>68.9</c:v>
                </c:pt>
                <c:pt idx="51">
                  <c:v>66.6</c:v>
                </c:pt>
                <c:pt idx="52">
                  <c:v>64.3</c:v>
                </c:pt>
              </c:numCache>
            </c:numRef>
          </c:val>
          <c:smooth val="0"/>
        </c:ser>
        <c:marker val="1"/>
        <c:axId val="18482719"/>
        <c:axId val="32126744"/>
      </c:lineChart>
      <c:catAx>
        <c:axId val="18482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26744"/>
        <c:crosses val="autoZero"/>
        <c:auto val="0"/>
        <c:lblOffset val="100"/>
        <c:tickLblSkip val="3"/>
        <c:noMultiLvlLbl val="0"/>
      </c:catAx>
      <c:valAx>
        <c:axId val="3212674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271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25"/>
          <c:y val="0.50475"/>
          <c:w val="0.168"/>
          <c:h val="0.3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625"/>
          <c:w val="0.67225"/>
          <c:h val="0.94675"/>
        </c:manualLayout>
      </c:layout>
      <c:lineChart>
        <c:grouping val="standard"/>
        <c:varyColors val="0"/>
        <c:ser>
          <c:idx val="4"/>
          <c:order val="0"/>
          <c:tx>
            <c:strRef>
              <c:f>'S21,22,23'!$G$4</c:f>
              <c:strCache>
                <c:ptCount val="1"/>
                <c:pt idx="0">
                  <c:v>Sverige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'S21,22,23'!$B$5:$B$14</c:f>
              <c:numCache/>
            </c:numRef>
          </c:cat>
          <c:val>
            <c:numRef>
              <c:f>'S21,22,23'!$G$5:$G$14</c:f>
              <c:numCache/>
            </c:numRef>
          </c:val>
          <c:smooth val="0"/>
        </c:ser>
        <c:ser>
          <c:idx val="3"/>
          <c:order val="1"/>
          <c:tx>
            <c:strRef>
              <c:f>'S21,22,23'!$F$4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'S21,22,23'!$B$5:$B$14</c:f>
              <c:numCache/>
            </c:numRef>
          </c:cat>
          <c:val>
            <c:numRef>
              <c:f>'S21,22,23'!$F$5:$F$14</c:f>
              <c:numCache/>
            </c:numRef>
          </c:val>
          <c:smooth val="0"/>
        </c:ser>
        <c:ser>
          <c:idx val="1"/>
          <c:order val="2"/>
          <c:tx>
            <c:strRef>
              <c:f>'S21,22,23'!$D$4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'S21,22,23'!$B$5:$B$14</c:f>
              <c:numCache/>
            </c:numRef>
          </c:cat>
          <c:val>
            <c:numRef>
              <c:f>'S21,22,23'!$D$5:$D$14</c:f>
              <c:numCache/>
            </c:numRef>
          </c:val>
          <c:smooth val="0"/>
        </c:ser>
        <c:ser>
          <c:idx val="0"/>
          <c:order val="3"/>
          <c:tx>
            <c:strRef>
              <c:f>'S21,22,23'!$C$4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'S21,22,23'!$B$5:$B$14</c:f>
              <c:numCache/>
            </c:numRef>
          </c:cat>
          <c:val>
            <c:numRef>
              <c:f>'S21,22,23'!$C$5:$C$14</c:f>
              <c:numCache/>
            </c:numRef>
          </c:val>
          <c:smooth val="0"/>
        </c:ser>
        <c:ser>
          <c:idx val="2"/>
          <c:order val="4"/>
          <c:tx>
            <c:strRef>
              <c:f>'S21,22,23'!$E$4</c:f>
              <c:strCache>
                <c:ptCount val="1"/>
                <c:pt idx="0">
                  <c:v>Island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'S21,22,23'!$B$5:$B$14</c:f>
              <c:numCache/>
            </c:numRef>
          </c:cat>
          <c:val>
            <c:numRef>
              <c:f>'S21,22,23'!$E$5:$E$14</c:f>
              <c:numCache/>
            </c:numRef>
          </c:val>
          <c:smooth val="0"/>
        </c:ser>
        <c:marker val="1"/>
        <c:axId val="20705241"/>
        <c:axId val="52129442"/>
      </c:lineChart>
      <c:catAx>
        <c:axId val="20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9442"/>
        <c:crosses val="autoZero"/>
        <c:auto val="0"/>
        <c:lblOffset val="100"/>
        <c:tickLblSkip val="2"/>
        <c:noMultiLvlLbl val="0"/>
      </c:catAx>
      <c:valAx>
        <c:axId val="52129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052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2415"/>
          <c:w val="0.292"/>
          <c:h val="0.5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625"/>
          <c:w val="0.72425"/>
          <c:h val="0.94675"/>
        </c:manualLayout>
      </c:layout>
      <c:lineChart>
        <c:grouping val="standard"/>
        <c:varyColors val="0"/>
        <c:ser>
          <c:idx val="3"/>
          <c:order val="0"/>
          <c:tx>
            <c:strRef>
              <c:f>'S21,22,23'!$F$4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'S21,22,23'!$B$22:$B$31</c:f>
              <c:numCache/>
            </c:numRef>
          </c:cat>
          <c:val>
            <c:numRef>
              <c:f>'S21,22,23'!$F$22:$F$31</c:f>
              <c:numCache/>
            </c:numRef>
          </c:val>
          <c:smooth val="0"/>
        </c:ser>
        <c:ser>
          <c:idx val="2"/>
          <c:order val="1"/>
          <c:tx>
            <c:strRef>
              <c:f>'S21,22,23'!$E$4</c:f>
              <c:strCache>
                <c:ptCount val="1"/>
                <c:pt idx="0">
                  <c:v>Island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'S21,22,23'!$B$22:$B$31</c:f>
              <c:numCache/>
            </c:numRef>
          </c:cat>
          <c:val>
            <c:numRef>
              <c:f>'S21,22,23'!$E$22:$E$31</c:f>
              <c:numCache/>
            </c:numRef>
          </c:val>
          <c:smooth val="0"/>
        </c:ser>
        <c:ser>
          <c:idx val="4"/>
          <c:order val="2"/>
          <c:tx>
            <c:strRef>
              <c:f>'S21,22,23'!$G$4</c:f>
              <c:strCache>
                <c:ptCount val="1"/>
                <c:pt idx="0">
                  <c:v>Sverige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'S21,22,23'!$B$22:$B$31</c:f>
              <c:numCache/>
            </c:numRef>
          </c:cat>
          <c:val>
            <c:numRef>
              <c:f>'S21,22,23'!$G$22:$G$31</c:f>
              <c:numCache/>
            </c:numRef>
          </c:val>
          <c:smooth val="0"/>
        </c:ser>
        <c:ser>
          <c:idx val="1"/>
          <c:order val="3"/>
          <c:tx>
            <c:strRef>
              <c:f>'S21,22,23'!$D$4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'S21,22,23'!$B$22:$B$31</c:f>
              <c:numCache/>
            </c:numRef>
          </c:cat>
          <c:val>
            <c:numRef>
              <c:f>'S21,22,23'!$D$22:$D$31</c:f>
              <c:numCache/>
            </c:numRef>
          </c:val>
          <c:smooth val="0"/>
        </c:ser>
        <c:ser>
          <c:idx val="0"/>
          <c:order val="4"/>
          <c:tx>
            <c:strRef>
              <c:f>'S21,22,23'!$C$4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'S21,22,23'!$B$22:$B$31</c:f>
              <c:numCache/>
            </c:numRef>
          </c:cat>
          <c:val>
            <c:numRef>
              <c:f>'S21,22,23'!$C$22:$C$31</c:f>
              <c:numCache/>
            </c:numRef>
          </c:val>
          <c:smooth val="0"/>
        </c:ser>
        <c:marker val="1"/>
        <c:axId val="66511795"/>
        <c:axId val="61735244"/>
      </c:lineChart>
      <c:catAx>
        <c:axId val="6651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5244"/>
        <c:crosses val="autoZero"/>
        <c:auto val="0"/>
        <c:lblOffset val="100"/>
        <c:tickLblSkip val="1"/>
        <c:noMultiLvlLbl val="0"/>
      </c:catAx>
      <c:valAx>
        <c:axId val="61735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17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264"/>
          <c:w val="0.23725"/>
          <c:h val="0.3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</xdr:row>
      <xdr:rowOff>0</xdr:rowOff>
    </xdr:from>
    <xdr:to>
      <xdr:col>4</xdr:col>
      <xdr:colOff>0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238125" y="8610600"/>
        <a:ext cx="1857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0</xdr:colOff>
      <xdr:row>72</xdr:row>
      <xdr:rowOff>0</xdr:rowOff>
    </xdr:to>
    <xdr:graphicFrame>
      <xdr:nvGraphicFramePr>
        <xdr:cNvPr id="2" name="Chart 2"/>
        <xdr:cNvGraphicFramePr/>
      </xdr:nvGraphicFramePr>
      <xdr:xfrm>
        <a:off x="2609850" y="8610600"/>
        <a:ext cx="2314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381000</xdr:colOff>
      <xdr:row>38</xdr:row>
      <xdr:rowOff>142875</xdr:rowOff>
    </xdr:from>
    <xdr:to>
      <xdr:col>20</xdr:col>
      <xdr:colOff>266700</xdr:colOff>
      <xdr:row>86</xdr:row>
      <xdr:rowOff>114300</xdr:rowOff>
    </xdr:to>
    <xdr:graphicFrame>
      <xdr:nvGraphicFramePr>
        <xdr:cNvPr id="3" name="Chart 15"/>
        <xdr:cNvGraphicFramePr/>
      </xdr:nvGraphicFramePr>
      <xdr:xfrm>
        <a:off x="6410325" y="6000750"/>
        <a:ext cx="5343525" cy="774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39</xdr:row>
      <xdr:rowOff>0</xdr:rowOff>
    </xdr:from>
    <xdr:to>
      <xdr:col>30</xdr:col>
      <xdr:colOff>266700</xdr:colOff>
      <xdr:row>86</xdr:row>
      <xdr:rowOff>123825</xdr:rowOff>
    </xdr:to>
    <xdr:graphicFrame>
      <xdr:nvGraphicFramePr>
        <xdr:cNvPr id="4" name="Chart 16"/>
        <xdr:cNvGraphicFramePr/>
      </xdr:nvGraphicFramePr>
      <xdr:xfrm>
        <a:off x="12706350" y="6019800"/>
        <a:ext cx="5143500" cy="773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0.1925</cdr:x>
      <cdr:y>0.03275</cdr:y>
    </cdr:from>
    <cdr:to>
      <cdr:x>0.2305</cdr:x>
      <cdr:y>0.0675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23975" y="133350"/>
          <a:ext cx="257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0.05075</cdr:x>
      <cdr:y>0.03275</cdr:y>
    </cdr:from>
    <cdr:to>
      <cdr:x>0.06175</cdr:x>
      <cdr:y>0.077</cdr:y>
    </cdr:to>
    <cdr:sp>
      <cdr:nvSpPr>
        <cdr:cNvPr id="2" name="Text Box 2"/>
        <cdr:cNvSpPr txBox="1">
          <a:spLocks noChangeArrowheads="1"/>
        </cdr:cNvSpPr>
      </cdr:nvSpPr>
      <cdr:spPr>
        <a:xfrm>
          <a:off x="342900" y="1333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0.871</cdr:x>
      <cdr:y>0.03275</cdr:y>
    </cdr:from>
    <cdr:to>
      <cdr:x>0.9135</cdr:x>
      <cdr:y>0.0665</cdr:y>
    </cdr:to>
    <cdr:sp>
      <cdr:nvSpPr>
        <cdr:cNvPr id="3" name="Text Box 3"/>
        <cdr:cNvSpPr txBox="1">
          <a:spLocks noChangeArrowheads="1"/>
        </cdr:cNvSpPr>
      </cdr:nvSpPr>
      <cdr:spPr>
        <a:xfrm>
          <a:off x="5991225" y="133350"/>
          <a:ext cx="2952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6</xdr:row>
      <xdr:rowOff>57150</xdr:rowOff>
    </xdr:from>
    <xdr:to>
      <xdr:col>19</xdr:col>
      <xdr:colOff>266700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5467350" y="1162050"/>
        <a:ext cx="6886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0.9265</cdr:y>
    </cdr:from>
    <cdr:to>
      <cdr:x>0.896</cdr:x>
      <cdr:y>0.98575</cdr:y>
    </cdr:to>
    <cdr:sp>
      <cdr:nvSpPr>
        <cdr:cNvPr id="1" name="Teksti 1"/>
        <cdr:cNvSpPr txBox="1">
          <a:spLocks noChangeArrowheads="1"/>
        </cdr:cNvSpPr>
      </cdr:nvSpPr>
      <cdr:spPr>
        <a:xfrm>
          <a:off x="600075" y="3686175"/>
          <a:ext cx="5715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0.21525</cdr:x>
      <cdr:y>0.08175</cdr:y>
    </cdr:from>
    <cdr:to>
      <cdr:x>0.25225</cdr:x>
      <cdr:y>0.1185</cdr:y>
    </cdr:to>
    <cdr:sp>
      <cdr:nvSpPr>
        <cdr:cNvPr id="2" name="Text Box 2"/>
        <cdr:cNvSpPr txBox="1">
          <a:spLocks noChangeArrowheads="1"/>
        </cdr:cNvSpPr>
      </cdr:nvSpPr>
      <cdr:spPr>
        <a:xfrm>
          <a:off x="1514475" y="323850"/>
          <a:ext cx="257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0.0515</cdr:y>
    </cdr:from>
    <cdr:to>
      <cdr:x>0.19575</cdr:x>
      <cdr:y>0.1005</cdr:y>
    </cdr:to>
    <cdr:sp>
      <cdr:nvSpPr>
        <cdr:cNvPr id="3" name="Text Box 3"/>
        <cdr:cNvSpPr txBox="1">
          <a:spLocks noChangeArrowheads="1"/>
        </cdr:cNvSpPr>
      </cdr:nvSpPr>
      <cdr:spPr>
        <a:xfrm>
          <a:off x="1114425" y="200025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5</xdr:row>
      <xdr:rowOff>66675</xdr:rowOff>
    </xdr:from>
    <xdr:to>
      <xdr:col>16</xdr:col>
      <xdr:colOff>419100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124200" y="952500"/>
        <a:ext cx="70485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4</xdr:row>
      <xdr:rowOff>85725</xdr:rowOff>
    </xdr:from>
    <xdr:to>
      <xdr:col>17</xdr:col>
      <xdr:colOff>171450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810000" y="800100"/>
        <a:ext cx="6724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4</xdr:row>
      <xdr:rowOff>95250</xdr:rowOff>
    </xdr:from>
    <xdr:to>
      <xdr:col>17</xdr:col>
      <xdr:colOff>180975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3790950" y="809625"/>
        <a:ext cx="67532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304800</xdr:colOff>
      <xdr:row>46</xdr:row>
      <xdr:rowOff>66675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05325" y="756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Teksti 8"/>
        <xdr:cNvSpPr txBox="1">
          <a:spLocks noChangeArrowheads="1"/>
        </xdr:cNvSpPr>
      </xdr:nvSpPr>
      <xdr:spPr>
        <a:xfrm>
          <a:off x="5448300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9600" y="323850"/>
        <a:ext cx="36576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7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609600" y="2914650"/>
        <a:ext cx="36576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609600" y="5343525"/>
        <a:ext cx="36576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12</xdr:row>
      <xdr:rowOff>38100</xdr:rowOff>
    </xdr:from>
    <xdr:to>
      <xdr:col>7</xdr:col>
      <xdr:colOff>95250</xdr:colOff>
      <xdr:row>12</xdr:row>
      <xdr:rowOff>38100</xdr:rowOff>
    </xdr:to>
    <xdr:sp>
      <xdr:nvSpPr>
        <xdr:cNvPr id="1" name="Line 116"/>
        <xdr:cNvSpPr>
          <a:spLocks/>
        </xdr:cNvSpPr>
      </xdr:nvSpPr>
      <xdr:spPr>
        <a:xfrm flipV="1">
          <a:off x="4143375" y="2000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628650</xdr:colOff>
      <xdr:row>2</xdr:row>
      <xdr:rowOff>47625</xdr:rowOff>
    </xdr:from>
    <xdr:to>
      <xdr:col>9</xdr:col>
      <xdr:colOff>390525</xdr:colOff>
      <xdr:row>39</xdr:row>
      <xdr:rowOff>104775</xdr:rowOff>
    </xdr:to>
    <xdr:pic>
      <xdr:nvPicPr>
        <xdr:cNvPr id="2" name="Kuv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90525"/>
          <a:ext cx="4953000" cy="6048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409575</xdr:colOff>
      <xdr:row>9</xdr:row>
      <xdr:rowOff>19050</xdr:rowOff>
    </xdr:from>
    <xdr:to>
      <xdr:col>5</xdr:col>
      <xdr:colOff>409575</xdr:colOff>
      <xdr:row>11</xdr:row>
      <xdr:rowOff>104775</xdr:rowOff>
    </xdr:to>
    <xdr:sp>
      <xdr:nvSpPr>
        <xdr:cNvPr id="3" name="Line 14"/>
        <xdr:cNvSpPr>
          <a:spLocks/>
        </xdr:cNvSpPr>
      </xdr:nvSpPr>
      <xdr:spPr>
        <a:xfrm>
          <a:off x="3152775" y="14954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11</xdr:row>
      <xdr:rowOff>114300</xdr:rowOff>
    </xdr:from>
    <xdr:to>
      <xdr:col>5</xdr:col>
      <xdr:colOff>400050</xdr:colOff>
      <xdr:row>15</xdr:row>
      <xdr:rowOff>66675</xdr:rowOff>
    </xdr:to>
    <xdr:sp>
      <xdr:nvSpPr>
        <xdr:cNvPr id="4" name="Line 15"/>
        <xdr:cNvSpPr>
          <a:spLocks/>
        </xdr:cNvSpPr>
      </xdr:nvSpPr>
      <xdr:spPr>
        <a:xfrm flipH="1">
          <a:off x="2400300" y="1914525"/>
          <a:ext cx="7429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14</xdr:row>
      <xdr:rowOff>85725</xdr:rowOff>
    </xdr:from>
    <xdr:to>
      <xdr:col>4</xdr:col>
      <xdr:colOff>476250</xdr:colOff>
      <xdr:row>15</xdr:row>
      <xdr:rowOff>66675</xdr:rowOff>
    </xdr:to>
    <xdr:sp>
      <xdr:nvSpPr>
        <xdr:cNvPr id="5" name="Line 16"/>
        <xdr:cNvSpPr>
          <a:spLocks/>
        </xdr:cNvSpPr>
      </xdr:nvSpPr>
      <xdr:spPr>
        <a:xfrm flipH="1" flipV="1">
          <a:off x="1714500" y="2371725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37</xdr:row>
      <xdr:rowOff>57150</xdr:rowOff>
    </xdr:from>
    <xdr:to>
      <xdr:col>4</xdr:col>
      <xdr:colOff>666750</xdr:colOff>
      <xdr:row>39</xdr:row>
      <xdr:rowOff>47625</xdr:rowOff>
    </xdr:to>
    <xdr:sp>
      <xdr:nvSpPr>
        <xdr:cNvPr id="6" name="Line 41"/>
        <xdr:cNvSpPr>
          <a:spLocks/>
        </xdr:cNvSpPr>
      </xdr:nvSpPr>
      <xdr:spPr>
        <a:xfrm flipV="1">
          <a:off x="2600325" y="6067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36</xdr:row>
      <xdr:rowOff>28575</xdr:rowOff>
    </xdr:from>
    <xdr:to>
      <xdr:col>4</xdr:col>
      <xdr:colOff>762000</xdr:colOff>
      <xdr:row>37</xdr:row>
      <xdr:rowOff>95250</xdr:rowOff>
    </xdr:to>
    <xdr:sp>
      <xdr:nvSpPr>
        <xdr:cNvPr id="7" name="Teksti 42"/>
        <xdr:cNvSpPr txBox="1">
          <a:spLocks noChangeArrowheads="1"/>
        </xdr:cNvSpPr>
      </xdr:nvSpPr>
      <xdr:spPr>
        <a:xfrm>
          <a:off x="2257425" y="5876925"/>
          <a:ext cx="438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7099</a:t>
          </a:r>
        </a:p>
      </xdr:txBody>
    </xdr:sp>
    <xdr:clientData/>
  </xdr:twoCellAnchor>
  <xdr:twoCellAnchor>
    <xdr:from>
      <xdr:col>4</xdr:col>
      <xdr:colOff>542925</xdr:colOff>
      <xdr:row>37</xdr:row>
      <xdr:rowOff>85725</xdr:rowOff>
    </xdr:from>
    <xdr:to>
      <xdr:col>4</xdr:col>
      <xdr:colOff>542925</xdr:colOff>
      <xdr:row>39</xdr:row>
      <xdr:rowOff>9525</xdr:rowOff>
    </xdr:to>
    <xdr:sp>
      <xdr:nvSpPr>
        <xdr:cNvPr id="8" name="Line 43"/>
        <xdr:cNvSpPr>
          <a:spLocks/>
        </xdr:cNvSpPr>
      </xdr:nvSpPr>
      <xdr:spPr>
        <a:xfrm>
          <a:off x="2476500" y="6096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39</xdr:row>
      <xdr:rowOff>47625</xdr:rowOff>
    </xdr:from>
    <xdr:to>
      <xdr:col>5</xdr:col>
      <xdr:colOff>95250</xdr:colOff>
      <xdr:row>40</xdr:row>
      <xdr:rowOff>66675</xdr:rowOff>
    </xdr:to>
    <xdr:sp>
      <xdr:nvSpPr>
        <xdr:cNvPr id="9" name="Teksti 44"/>
        <xdr:cNvSpPr txBox="1">
          <a:spLocks noChangeArrowheads="1"/>
        </xdr:cNvSpPr>
      </xdr:nvSpPr>
      <xdr:spPr>
        <a:xfrm>
          <a:off x="2324100" y="6381750"/>
          <a:ext cx="5143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354</a:t>
          </a:r>
        </a:p>
      </xdr:txBody>
    </xdr:sp>
    <xdr:clientData/>
  </xdr:twoCellAnchor>
  <xdr:twoCellAnchor>
    <xdr:from>
      <xdr:col>5</xdr:col>
      <xdr:colOff>219075</xdr:colOff>
      <xdr:row>34</xdr:row>
      <xdr:rowOff>57150</xdr:rowOff>
    </xdr:from>
    <xdr:to>
      <xdr:col>5</xdr:col>
      <xdr:colOff>476250</xdr:colOff>
      <xdr:row>34</xdr:row>
      <xdr:rowOff>57150</xdr:rowOff>
    </xdr:to>
    <xdr:sp>
      <xdr:nvSpPr>
        <xdr:cNvPr id="10" name="Line 69"/>
        <xdr:cNvSpPr>
          <a:spLocks/>
        </xdr:cNvSpPr>
      </xdr:nvSpPr>
      <xdr:spPr>
        <a:xfrm flipH="1">
          <a:off x="2962275" y="55816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33</xdr:row>
      <xdr:rowOff>95250</xdr:rowOff>
    </xdr:from>
    <xdr:to>
      <xdr:col>6</xdr:col>
      <xdr:colOff>161925</xdr:colOff>
      <xdr:row>35</xdr:row>
      <xdr:rowOff>19050</xdr:rowOff>
    </xdr:to>
    <xdr:sp>
      <xdr:nvSpPr>
        <xdr:cNvPr id="11" name="Teksti 70"/>
        <xdr:cNvSpPr txBox="1">
          <a:spLocks noChangeArrowheads="1"/>
        </xdr:cNvSpPr>
      </xdr:nvSpPr>
      <xdr:spPr>
        <a:xfrm>
          <a:off x="3200400" y="5457825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2320</a:t>
          </a:r>
        </a:p>
      </xdr:txBody>
    </xdr:sp>
    <xdr:clientData/>
  </xdr:twoCellAnchor>
  <xdr:twoCellAnchor>
    <xdr:from>
      <xdr:col>5</xdr:col>
      <xdr:colOff>304800</xdr:colOff>
      <xdr:row>33</xdr:row>
      <xdr:rowOff>95250</xdr:rowOff>
    </xdr:from>
    <xdr:to>
      <xdr:col>5</xdr:col>
      <xdr:colOff>533400</xdr:colOff>
      <xdr:row>33</xdr:row>
      <xdr:rowOff>95250</xdr:rowOff>
    </xdr:to>
    <xdr:sp>
      <xdr:nvSpPr>
        <xdr:cNvPr id="12" name="Line 72"/>
        <xdr:cNvSpPr>
          <a:spLocks/>
        </xdr:cNvSpPr>
      </xdr:nvSpPr>
      <xdr:spPr>
        <a:xfrm>
          <a:off x="3048000" y="54578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23</xdr:row>
      <xdr:rowOff>47625</xdr:rowOff>
    </xdr:from>
    <xdr:to>
      <xdr:col>5</xdr:col>
      <xdr:colOff>676275</xdr:colOff>
      <xdr:row>23</xdr:row>
      <xdr:rowOff>47625</xdr:rowOff>
    </xdr:to>
    <xdr:sp>
      <xdr:nvSpPr>
        <xdr:cNvPr id="13" name="Line 81"/>
        <xdr:cNvSpPr>
          <a:spLocks/>
        </xdr:cNvSpPr>
      </xdr:nvSpPr>
      <xdr:spPr>
        <a:xfrm flipV="1">
          <a:off x="3181350" y="37909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28</xdr:row>
      <xdr:rowOff>28575</xdr:rowOff>
    </xdr:from>
    <xdr:to>
      <xdr:col>7</xdr:col>
      <xdr:colOff>9525</xdr:colOff>
      <xdr:row>28</xdr:row>
      <xdr:rowOff>28575</xdr:rowOff>
    </xdr:to>
    <xdr:sp>
      <xdr:nvSpPr>
        <xdr:cNvPr id="14" name="Line 82"/>
        <xdr:cNvSpPr>
          <a:spLocks/>
        </xdr:cNvSpPr>
      </xdr:nvSpPr>
      <xdr:spPr>
        <a:xfrm flipV="1">
          <a:off x="4067175" y="4581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95250</xdr:rowOff>
    </xdr:from>
    <xdr:to>
      <xdr:col>5</xdr:col>
      <xdr:colOff>466725</xdr:colOff>
      <xdr:row>23</xdr:row>
      <xdr:rowOff>123825</xdr:rowOff>
    </xdr:to>
    <xdr:sp>
      <xdr:nvSpPr>
        <xdr:cNvPr id="15" name="Teksti 83"/>
        <xdr:cNvSpPr txBox="1">
          <a:spLocks noChangeArrowheads="1"/>
        </xdr:cNvSpPr>
      </xdr:nvSpPr>
      <xdr:spPr>
        <a:xfrm>
          <a:off x="2762250" y="3676650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1543</a:t>
          </a:r>
        </a:p>
      </xdr:txBody>
    </xdr:sp>
    <xdr:clientData/>
  </xdr:twoCellAnchor>
  <xdr:twoCellAnchor>
    <xdr:from>
      <xdr:col>5</xdr:col>
      <xdr:colOff>657225</xdr:colOff>
      <xdr:row>23</xdr:row>
      <xdr:rowOff>38100</xdr:rowOff>
    </xdr:from>
    <xdr:to>
      <xdr:col>6</xdr:col>
      <xdr:colOff>304800</xdr:colOff>
      <xdr:row>24</xdr:row>
      <xdr:rowOff>57150</xdr:rowOff>
    </xdr:to>
    <xdr:sp>
      <xdr:nvSpPr>
        <xdr:cNvPr id="16" name="Teksti 84"/>
        <xdr:cNvSpPr txBox="1">
          <a:spLocks noChangeArrowheads="1"/>
        </xdr:cNvSpPr>
      </xdr:nvSpPr>
      <xdr:spPr>
        <a:xfrm>
          <a:off x="3400425" y="3781425"/>
          <a:ext cx="4286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669</a:t>
          </a:r>
        </a:p>
      </xdr:txBody>
    </xdr:sp>
    <xdr:clientData/>
  </xdr:twoCellAnchor>
  <xdr:twoCellAnchor>
    <xdr:from>
      <xdr:col>6</xdr:col>
      <xdr:colOff>476250</xdr:colOff>
      <xdr:row>28</xdr:row>
      <xdr:rowOff>123825</xdr:rowOff>
    </xdr:from>
    <xdr:to>
      <xdr:col>6</xdr:col>
      <xdr:colOff>714375</xdr:colOff>
      <xdr:row>28</xdr:row>
      <xdr:rowOff>123825</xdr:rowOff>
    </xdr:to>
    <xdr:sp>
      <xdr:nvSpPr>
        <xdr:cNvPr id="17" name="Line 86"/>
        <xdr:cNvSpPr>
          <a:spLocks/>
        </xdr:cNvSpPr>
      </xdr:nvSpPr>
      <xdr:spPr>
        <a:xfrm flipH="1" flipV="1">
          <a:off x="4000500" y="4676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23</xdr:row>
      <xdr:rowOff>133350</xdr:rowOff>
    </xdr:from>
    <xdr:to>
      <xdr:col>5</xdr:col>
      <xdr:colOff>609600</xdr:colOff>
      <xdr:row>23</xdr:row>
      <xdr:rowOff>133350</xdr:rowOff>
    </xdr:to>
    <xdr:sp>
      <xdr:nvSpPr>
        <xdr:cNvPr id="18" name="Line 88"/>
        <xdr:cNvSpPr>
          <a:spLocks/>
        </xdr:cNvSpPr>
      </xdr:nvSpPr>
      <xdr:spPr>
        <a:xfrm flipH="1" flipV="1">
          <a:off x="3114675" y="3876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9</xdr:row>
      <xdr:rowOff>19050</xdr:rowOff>
    </xdr:from>
    <xdr:to>
      <xdr:col>8</xdr:col>
      <xdr:colOff>104775</xdr:colOff>
      <xdr:row>9</xdr:row>
      <xdr:rowOff>19050</xdr:rowOff>
    </xdr:to>
    <xdr:sp>
      <xdr:nvSpPr>
        <xdr:cNvPr id="19" name="Line 89"/>
        <xdr:cNvSpPr>
          <a:spLocks/>
        </xdr:cNvSpPr>
      </xdr:nvSpPr>
      <xdr:spPr>
        <a:xfrm flipV="1">
          <a:off x="4924425" y="1495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16</xdr:row>
      <xdr:rowOff>57150</xdr:rowOff>
    </xdr:from>
    <xdr:to>
      <xdr:col>7</xdr:col>
      <xdr:colOff>676275</xdr:colOff>
      <xdr:row>16</xdr:row>
      <xdr:rowOff>57150</xdr:rowOff>
    </xdr:to>
    <xdr:sp>
      <xdr:nvSpPr>
        <xdr:cNvPr id="20" name="Line 90"/>
        <xdr:cNvSpPr>
          <a:spLocks/>
        </xdr:cNvSpPr>
      </xdr:nvSpPr>
      <xdr:spPr>
        <a:xfrm flipV="1">
          <a:off x="4733925" y="26670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26</xdr:row>
      <xdr:rowOff>66675</xdr:rowOff>
    </xdr:from>
    <xdr:to>
      <xdr:col>7</xdr:col>
      <xdr:colOff>419100</xdr:colOff>
      <xdr:row>26</xdr:row>
      <xdr:rowOff>66675</xdr:rowOff>
    </xdr:to>
    <xdr:sp>
      <xdr:nvSpPr>
        <xdr:cNvPr id="21" name="Line 91"/>
        <xdr:cNvSpPr>
          <a:spLocks/>
        </xdr:cNvSpPr>
      </xdr:nvSpPr>
      <xdr:spPr>
        <a:xfrm flipV="1">
          <a:off x="3924300" y="42957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142875</xdr:rowOff>
    </xdr:from>
    <xdr:to>
      <xdr:col>7</xdr:col>
      <xdr:colOff>638175</xdr:colOff>
      <xdr:row>16</xdr:row>
      <xdr:rowOff>142875</xdr:rowOff>
    </xdr:to>
    <xdr:sp>
      <xdr:nvSpPr>
        <xdr:cNvPr id="22" name="Line 92"/>
        <xdr:cNvSpPr>
          <a:spLocks/>
        </xdr:cNvSpPr>
      </xdr:nvSpPr>
      <xdr:spPr>
        <a:xfrm flipH="1" flipV="1">
          <a:off x="4695825" y="2752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27</xdr:row>
      <xdr:rowOff>0</xdr:rowOff>
    </xdr:from>
    <xdr:to>
      <xdr:col>7</xdr:col>
      <xdr:colOff>342900</xdr:colOff>
      <xdr:row>27</xdr:row>
      <xdr:rowOff>0</xdr:rowOff>
    </xdr:to>
    <xdr:sp>
      <xdr:nvSpPr>
        <xdr:cNvPr id="23" name="Line 93"/>
        <xdr:cNvSpPr>
          <a:spLocks/>
        </xdr:cNvSpPr>
      </xdr:nvSpPr>
      <xdr:spPr>
        <a:xfrm flipH="1" flipV="1">
          <a:off x="3876675" y="43910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26</xdr:row>
      <xdr:rowOff>9525</xdr:rowOff>
    </xdr:from>
    <xdr:to>
      <xdr:col>8</xdr:col>
      <xdr:colOff>742950</xdr:colOff>
      <xdr:row>26</xdr:row>
      <xdr:rowOff>9525</xdr:rowOff>
    </xdr:to>
    <xdr:sp>
      <xdr:nvSpPr>
        <xdr:cNvPr id="24" name="Line 94"/>
        <xdr:cNvSpPr>
          <a:spLocks/>
        </xdr:cNvSpPr>
      </xdr:nvSpPr>
      <xdr:spPr>
        <a:xfrm flipH="1" flipV="1">
          <a:off x="5562600" y="4238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25</xdr:row>
      <xdr:rowOff>95250</xdr:rowOff>
    </xdr:from>
    <xdr:to>
      <xdr:col>9</xdr:col>
      <xdr:colOff>476250</xdr:colOff>
      <xdr:row>26</xdr:row>
      <xdr:rowOff>114300</xdr:rowOff>
    </xdr:to>
    <xdr:sp>
      <xdr:nvSpPr>
        <xdr:cNvPr id="25" name="Teksti 95"/>
        <xdr:cNvSpPr txBox="1">
          <a:spLocks noChangeArrowheads="1"/>
        </xdr:cNvSpPr>
      </xdr:nvSpPr>
      <xdr:spPr>
        <a:xfrm>
          <a:off x="5848350" y="4162425"/>
          <a:ext cx="7239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10797
</a:t>
          </a:r>
          <a:r>
            <a:rPr lang="en-US" cap="none" sz="1100" b="1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10909</a:t>
          </a:r>
        </a:p>
      </xdr:txBody>
    </xdr:sp>
    <xdr:clientData/>
  </xdr:twoCellAnchor>
  <xdr:twoCellAnchor>
    <xdr:from>
      <xdr:col>6</xdr:col>
      <xdr:colOff>219075</xdr:colOff>
      <xdr:row>27</xdr:row>
      <xdr:rowOff>95250</xdr:rowOff>
    </xdr:from>
    <xdr:to>
      <xdr:col>6</xdr:col>
      <xdr:colOff>590550</xdr:colOff>
      <xdr:row>28</xdr:row>
      <xdr:rowOff>104775</xdr:rowOff>
    </xdr:to>
    <xdr:sp>
      <xdr:nvSpPr>
        <xdr:cNvPr id="26" name="Teksti 96"/>
        <xdr:cNvSpPr txBox="1">
          <a:spLocks noChangeArrowheads="1"/>
        </xdr:cNvSpPr>
      </xdr:nvSpPr>
      <xdr:spPr>
        <a:xfrm>
          <a:off x="3743325" y="4486275"/>
          <a:ext cx="3714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223</a:t>
          </a:r>
        </a:p>
      </xdr:txBody>
    </xdr:sp>
    <xdr:clientData/>
  </xdr:twoCellAnchor>
  <xdr:twoCellAnchor>
    <xdr:from>
      <xdr:col>6</xdr:col>
      <xdr:colOff>714375</xdr:colOff>
      <xdr:row>28</xdr:row>
      <xdr:rowOff>28575</xdr:rowOff>
    </xdr:from>
    <xdr:to>
      <xdr:col>7</xdr:col>
      <xdr:colOff>266700</xdr:colOff>
      <xdr:row>29</xdr:row>
      <xdr:rowOff>47625</xdr:rowOff>
    </xdr:to>
    <xdr:sp>
      <xdr:nvSpPr>
        <xdr:cNvPr id="27" name="Teksti 97"/>
        <xdr:cNvSpPr txBox="1">
          <a:spLocks noChangeArrowheads="1"/>
        </xdr:cNvSpPr>
      </xdr:nvSpPr>
      <xdr:spPr>
        <a:xfrm>
          <a:off x="4238625" y="4581525"/>
          <a:ext cx="3238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</xdr:col>
      <xdr:colOff>666750</xdr:colOff>
      <xdr:row>16</xdr:row>
      <xdr:rowOff>47625</xdr:rowOff>
    </xdr:from>
    <xdr:to>
      <xdr:col>8</xdr:col>
      <xdr:colOff>419100</xdr:colOff>
      <xdr:row>17</xdr:row>
      <xdr:rowOff>66675</xdr:rowOff>
    </xdr:to>
    <xdr:sp>
      <xdr:nvSpPr>
        <xdr:cNvPr id="28" name="Teksti 98"/>
        <xdr:cNvSpPr txBox="1">
          <a:spLocks noChangeArrowheads="1"/>
        </xdr:cNvSpPr>
      </xdr:nvSpPr>
      <xdr:spPr>
        <a:xfrm>
          <a:off x="4962525" y="2657475"/>
          <a:ext cx="5143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752</a:t>
          </a:r>
        </a:p>
      </xdr:txBody>
    </xdr:sp>
    <xdr:clientData/>
  </xdr:twoCellAnchor>
  <xdr:twoCellAnchor>
    <xdr:from>
      <xdr:col>7</xdr:col>
      <xdr:colOff>371475</xdr:colOff>
      <xdr:row>26</xdr:row>
      <xdr:rowOff>66675</xdr:rowOff>
    </xdr:from>
    <xdr:to>
      <xdr:col>8</xdr:col>
      <xdr:colOff>123825</xdr:colOff>
      <xdr:row>27</xdr:row>
      <xdr:rowOff>85725</xdr:rowOff>
    </xdr:to>
    <xdr:sp>
      <xdr:nvSpPr>
        <xdr:cNvPr id="29" name="Teksti 99"/>
        <xdr:cNvSpPr txBox="1">
          <a:spLocks noChangeArrowheads="1"/>
        </xdr:cNvSpPr>
      </xdr:nvSpPr>
      <xdr:spPr>
        <a:xfrm>
          <a:off x="4667250" y="4295775"/>
          <a:ext cx="5143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628</a:t>
          </a:r>
        </a:p>
      </xdr:txBody>
    </xdr:sp>
    <xdr:clientData/>
  </xdr:twoCellAnchor>
  <xdr:twoCellAnchor>
    <xdr:from>
      <xdr:col>5</xdr:col>
      <xdr:colOff>752475</xdr:colOff>
      <xdr:row>25</xdr:row>
      <xdr:rowOff>133350</xdr:rowOff>
    </xdr:from>
    <xdr:to>
      <xdr:col>6</xdr:col>
      <xdr:colOff>409575</xdr:colOff>
      <xdr:row>26</xdr:row>
      <xdr:rowOff>142875</xdr:rowOff>
    </xdr:to>
    <xdr:sp>
      <xdr:nvSpPr>
        <xdr:cNvPr id="30" name="Teksti 100"/>
        <xdr:cNvSpPr txBox="1">
          <a:spLocks noChangeArrowheads="1"/>
        </xdr:cNvSpPr>
      </xdr:nvSpPr>
      <xdr:spPr>
        <a:xfrm>
          <a:off x="3495675" y="4200525"/>
          <a:ext cx="4381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1305</a:t>
          </a:r>
        </a:p>
      </xdr:txBody>
    </xdr:sp>
    <xdr:clientData/>
  </xdr:twoCellAnchor>
  <xdr:twoCellAnchor>
    <xdr:from>
      <xdr:col>6</xdr:col>
      <xdr:colOff>628650</xdr:colOff>
      <xdr:row>15</xdr:row>
      <xdr:rowOff>114300</xdr:rowOff>
    </xdr:from>
    <xdr:to>
      <xdr:col>7</xdr:col>
      <xdr:colOff>438150</xdr:colOff>
      <xdr:row>17</xdr:row>
      <xdr:rowOff>19050</xdr:rowOff>
    </xdr:to>
    <xdr:sp>
      <xdr:nvSpPr>
        <xdr:cNvPr id="31" name="Teksti 101"/>
        <xdr:cNvSpPr txBox="1">
          <a:spLocks noChangeArrowheads="1"/>
        </xdr:cNvSpPr>
      </xdr:nvSpPr>
      <xdr:spPr>
        <a:xfrm>
          <a:off x="4152900" y="2562225"/>
          <a:ext cx="5810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5665</a:t>
          </a:r>
        </a:p>
      </xdr:txBody>
    </xdr:sp>
    <xdr:clientData/>
  </xdr:twoCellAnchor>
  <xdr:twoCellAnchor>
    <xdr:from>
      <xdr:col>7</xdr:col>
      <xdr:colOff>504825</xdr:colOff>
      <xdr:row>9</xdr:row>
      <xdr:rowOff>114300</xdr:rowOff>
    </xdr:from>
    <xdr:to>
      <xdr:col>7</xdr:col>
      <xdr:colOff>742950</xdr:colOff>
      <xdr:row>9</xdr:row>
      <xdr:rowOff>114300</xdr:rowOff>
    </xdr:to>
    <xdr:sp>
      <xdr:nvSpPr>
        <xdr:cNvPr id="32" name="Line 102"/>
        <xdr:cNvSpPr>
          <a:spLocks/>
        </xdr:cNvSpPr>
      </xdr:nvSpPr>
      <xdr:spPr>
        <a:xfrm flipH="1" flipV="1">
          <a:off x="4800600" y="1590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28575</xdr:rowOff>
    </xdr:from>
    <xdr:to>
      <xdr:col>8</xdr:col>
      <xdr:colOff>781050</xdr:colOff>
      <xdr:row>12</xdr:row>
      <xdr:rowOff>104775</xdr:rowOff>
    </xdr:to>
    <xdr:sp>
      <xdr:nvSpPr>
        <xdr:cNvPr id="33" name="Teksti 103"/>
        <xdr:cNvSpPr txBox="1">
          <a:spLocks noChangeArrowheads="1"/>
        </xdr:cNvSpPr>
      </xdr:nvSpPr>
      <xdr:spPr>
        <a:xfrm>
          <a:off x="5429250" y="1828800"/>
          <a:ext cx="4095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515
</a:t>
          </a:r>
        </a:p>
      </xdr:txBody>
    </xdr:sp>
    <xdr:clientData/>
  </xdr:twoCellAnchor>
  <xdr:twoCellAnchor>
    <xdr:from>
      <xdr:col>7</xdr:col>
      <xdr:colOff>361950</xdr:colOff>
      <xdr:row>8</xdr:row>
      <xdr:rowOff>85725</xdr:rowOff>
    </xdr:from>
    <xdr:to>
      <xdr:col>7</xdr:col>
      <xdr:colOff>666750</xdr:colOff>
      <xdr:row>9</xdr:row>
      <xdr:rowOff>104775</xdr:rowOff>
    </xdr:to>
    <xdr:sp>
      <xdr:nvSpPr>
        <xdr:cNvPr id="34" name="Teksti 104"/>
        <xdr:cNvSpPr txBox="1">
          <a:spLocks noChangeArrowheads="1"/>
        </xdr:cNvSpPr>
      </xdr:nvSpPr>
      <xdr:spPr>
        <a:xfrm>
          <a:off x="4657725" y="1400175"/>
          <a:ext cx="3048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164</a:t>
          </a:r>
        </a:p>
      </xdr:txBody>
    </xdr:sp>
    <xdr:clientData/>
  </xdr:twoCellAnchor>
  <xdr:twoCellAnchor>
    <xdr:from>
      <xdr:col>7</xdr:col>
      <xdr:colOff>723900</xdr:colOff>
      <xdr:row>9</xdr:row>
      <xdr:rowOff>19050</xdr:rowOff>
    </xdr:from>
    <xdr:to>
      <xdr:col>8</xdr:col>
      <xdr:colOff>333375</xdr:colOff>
      <xdr:row>10</xdr:row>
      <xdr:rowOff>38100</xdr:rowOff>
    </xdr:to>
    <xdr:sp>
      <xdr:nvSpPr>
        <xdr:cNvPr id="35" name="Teksti 105"/>
        <xdr:cNvSpPr txBox="1">
          <a:spLocks noChangeArrowheads="1"/>
        </xdr:cNvSpPr>
      </xdr:nvSpPr>
      <xdr:spPr>
        <a:xfrm>
          <a:off x="5019675" y="1495425"/>
          <a:ext cx="3714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131</a:t>
          </a:r>
        </a:p>
      </xdr:txBody>
    </xdr:sp>
    <xdr:clientData/>
  </xdr:twoCellAnchor>
  <xdr:twoCellAnchor>
    <xdr:from>
      <xdr:col>8</xdr:col>
      <xdr:colOff>104775</xdr:colOff>
      <xdr:row>11</xdr:row>
      <xdr:rowOff>114300</xdr:rowOff>
    </xdr:from>
    <xdr:to>
      <xdr:col>8</xdr:col>
      <xdr:colOff>342900</xdr:colOff>
      <xdr:row>11</xdr:row>
      <xdr:rowOff>114300</xdr:rowOff>
    </xdr:to>
    <xdr:sp>
      <xdr:nvSpPr>
        <xdr:cNvPr id="36" name="Line 106"/>
        <xdr:cNvSpPr>
          <a:spLocks/>
        </xdr:cNvSpPr>
      </xdr:nvSpPr>
      <xdr:spPr>
        <a:xfrm flipH="1" flipV="1">
          <a:off x="5162550" y="1914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12</xdr:row>
      <xdr:rowOff>76200</xdr:rowOff>
    </xdr:from>
    <xdr:to>
      <xdr:col>7</xdr:col>
      <xdr:colOff>238125</xdr:colOff>
      <xdr:row>13</xdr:row>
      <xdr:rowOff>95250</xdr:rowOff>
    </xdr:to>
    <xdr:sp>
      <xdr:nvSpPr>
        <xdr:cNvPr id="37" name="Teksti 115"/>
        <xdr:cNvSpPr txBox="1">
          <a:spLocks noChangeArrowheads="1"/>
        </xdr:cNvSpPr>
      </xdr:nvSpPr>
      <xdr:spPr>
        <a:xfrm>
          <a:off x="4200525" y="2038350"/>
          <a:ext cx="3333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647700</xdr:colOff>
      <xdr:row>31</xdr:row>
      <xdr:rowOff>114300</xdr:rowOff>
    </xdr:from>
    <xdr:to>
      <xdr:col>4</xdr:col>
      <xdr:colOff>647700</xdr:colOff>
      <xdr:row>34</xdr:row>
      <xdr:rowOff>142875</xdr:rowOff>
    </xdr:to>
    <xdr:sp>
      <xdr:nvSpPr>
        <xdr:cNvPr id="38" name="Line 118"/>
        <xdr:cNvSpPr>
          <a:spLocks/>
        </xdr:cNvSpPr>
      </xdr:nvSpPr>
      <xdr:spPr>
        <a:xfrm>
          <a:off x="2581275" y="5153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36</xdr:row>
      <xdr:rowOff>114300</xdr:rowOff>
    </xdr:from>
    <xdr:to>
      <xdr:col>5</xdr:col>
      <xdr:colOff>638175</xdr:colOff>
      <xdr:row>36</xdr:row>
      <xdr:rowOff>114300</xdr:rowOff>
    </xdr:to>
    <xdr:sp>
      <xdr:nvSpPr>
        <xdr:cNvPr id="39" name="Line 119"/>
        <xdr:cNvSpPr>
          <a:spLocks/>
        </xdr:cNvSpPr>
      </xdr:nvSpPr>
      <xdr:spPr>
        <a:xfrm>
          <a:off x="3152775" y="59626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36</xdr:row>
      <xdr:rowOff>0</xdr:rowOff>
    </xdr:from>
    <xdr:to>
      <xdr:col>5</xdr:col>
      <xdr:colOff>447675</xdr:colOff>
      <xdr:row>37</xdr:row>
      <xdr:rowOff>85725</xdr:rowOff>
    </xdr:to>
    <xdr:sp>
      <xdr:nvSpPr>
        <xdr:cNvPr id="40" name="Teksti 120"/>
        <xdr:cNvSpPr txBox="1">
          <a:spLocks noChangeArrowheads="1"/>
        </xdr:cNvSpPr>
      </xdr:nvSpPr>
      <xdr:spPr>
        <a:xfrm>
          <a:off x="2695575" y="5848350"/>
          <a:ext cx="4953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357</a:t>
          </a:r>
        </a:p>
      </xdr:txBody>
    </xdr:sp>
    <xdr:clientData/>
  </xdr:twoCellAnchor>
  <xdr:twoCellAnchor>
    <xdr:from>
      <xdr:col>4</xdr:col>
      <xdr:colOff>238125</xdr:colOff>
      <xdr:row>30</xdr:row>
      <xdr:rowOff>95250</xdr:rowOff>
    </xdr:from>
    <xdr:to>
      <xdr:col>4</xdr:col>
      <xdr:colOff>771525</xdr:colOff>
      <xdr:row>31</xdr:row>
      <xdr:rowOff>95250</xdr:rowOff>
    </xdr:to>
    <xdr:sp>
      <xdr:nvSpPr>
        <xdr:cNvPr id="41" name="Teksti 121"/>
        <xdr:cNvSpPr txBox="1">
          <a:spLocks noChangeArrowheads="1"/>
        </xdr:cNvSpPr>
      </xdr:nvSpPr>
      <xdr:spPr>
        <a:xfrm>
          <a:off x="2171700" y="497205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4712</a:t>
          </a:r>
        </a:p>
      </xdr:txBody>
    </xdr:sp>
    <xdr:clientData/>
  </xdr:twoCellAnchor>
  <xdr:twoCellAnchor>
    <xdr:from>
      <xdr:col>5</xdr:col>
      <xdr:colOff>533400</xdr:colOff>
      <xdr:row>36</xdr:row>
      <xdr:rowOff>114300</xdr:rowOff>
    </xdr:from>
    <xdr:to>
      <xdr:col>6</xdr:col>
      <xdr:colOff>295275</xdr:colOff>
      <xdr:row>38</xdr:row>
      <xdr:rowOff>9525</xdr:rowOff>
    </xdr:to>
    <xdr:sp>
      <xdr:nvSpPr>
        <xdr:cNvPr id="42" name="Teksti 122"/>
        <xdr:cNvSpPr txBox="1">
          <a:spLocks noChangeArrowheads="1"/>
        </xdr:cNvSpPr>
      </xdr:nvSpPr>
      <xdr:spPr>
        <a:xfrm>
          <a:off x="3276600" y="5962650"/>
          <a:ext cx="5429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5168</a:t>
          </a:r>
        </a:p>
      </xdr:txBody>
    </xdr:sp>
    <xdr:clientData/>
  </xdr:twoCellAnchor>
  <xdr:twoCellAnchor>
    <xdr:from>
      <xdr:col>5</xdr:col>
      <xdr:colOff>266700</xdr:colOff>
      <xdr:row>37</xdr:row>
      <xdr:rowOff>57150</xdr:rowOff>
    </xdr:from>
    <xdr:to>
      <xdr:col>5</xdr:col>
      <xdr:colOff>571500</xdr:colOff>
      <xdr:row>37</xdr:row>
      <xdr:rowOff>57150</xdr:rowOff>
    </xdr:to>
    <xdr:sp>
      <xdr:nvSpPr>
        <xdr:cNvPr id="43" name="Line 125"/>
        <xdr:cNvSpPr>
          <a:spLocks/>
        </xdr:cNvSpPr>
      </xdr:nvSpPr>
      <xdr:spPr>
        <a:xfrm flipH="1">
          <a:off x="3009900" y="60674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31</xdr:row>
      <xdr:rowOff>9525</xdr:rowOff>
    </xdr:from>
    <xdr:to>
      <xdr:col>4</xdr:col>
      <xdr:colOff>752475</xdr:colOff>
      <xdr:row>34</xdr:row>
      <xdr:rowOff>76200</xdr:rowOff>
    </xdr:to>
    <xdr:sp>
      <xdr:nvSpPr>
        <xdr:cNvPr id="44" name="Line 126"/>
        <xdr:cNvSpPr>
          <a:spLocks/>
        </xdr:cNvSpPr>
      </xdr:nvSpPr>
      <xdr:spPr>
        <a:xfrm flipH="1" flipV="1">
          <a:off x="2686050" y="50482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34</xdr:row>
      <xdr:rowOff>104775</xdr:rowOff>
    </xdr:from>
    <xdr:to>
      <xdr:col>5</xdr:col>
      <xdr:colOff>295275</xdr:colOff>
      <xdr:row>35</xdr:row>
      <xdr:rowOff>104775</xdr:rowOff>
    </xdr:to>
    <xdr:sp>
      <xdr:nvSpPr>
        <xdr:cNvPr id="45" name="Teksti 127"/>
        <xdr:cNvSpPr txBox="1">
          <a:spLocks noChangeArrowheads="1"/>
        </xdr:cNvSpPr>
      </xdr:nvSpPr>
      <xdr:spPr>
        <a:xfrm>
          <a:off x="2562225" y="5629275"/>
          <a:ext cx="4762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470</a:t>
          </a:r>
        </a:p>
      </xdr:txBody>
    </xdr:sp>
    <xdr:clientData/>
  </xdr:twoCellAnchor>
  <xdr:twoCellAnchor>
    <xdr:from>
      <xdr:col>5</xdr:col>
      <xdr:colOff>533400</xdr:colOff>
      <xdr:row>38</xdr:row>
      <xdr:rowOff>47625</xdr:rowOff>
    </xdr:from>
    <xdr:to>
      <xdr:col>5</xdr:col>
      <xdr:colOff>533400</xdr:colOff>
      <xdr:row>41</xdr:row>
      <xdr:rowOff>57150</xdr:rowOff>
    </xdr:to>
    <xdr:sp>
      <xdr:nvSpPr>
        <xdr:cNvPr id="46" name="Line 128"/>
        <xdr:cNvSpPr>
          <a:spLocks/>
        </xdr:cNvSpPr>
      </xdr:nvSpPr>
      <xdr:spPr>
        <a:xfrm flipV="1">
          <a:off x="3276600" y="62198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40</xdr:row>
      <xdr:rowOff>85725</xdr:rowOff>
    </xdr:from>
    <xdr:to>
      <xdr:col>5</xdr:col>
      <xdr:colOff>400050</xdr:colOff>
      <xdr:row>42</xdr:row>
      <xdr:rowOff>38100</xdr:rowOff>
    </xdr:to>
    <xdr:sp>
      <xdr:nvSpPr>
        <xdr:cNvPr id="47" name="Teksti 129"/>
        <xdr:cNvSpPr txBox="1">
          <a:spLocks noChangeArrowheads="1"/>
        </xdr:cNvSpPr>
      </xdr:nvSpPr>
      <xdr:spPr>
        <a:xfrm>
          <a:off x="2733675" y="6581775"/>
          <a:ext cx="4095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424</a:t>
          </a:r>
        </a:p>
      </xdr:txBody>
    </xdr:sp>
    <xdr:clientData/>
  </xdr:twoCellAnchor>
  <xdr:twoCellAnchor>
    <xdr:from>
      <xdr:col>5</xdr:col>
      <xdr:colOff>361950</xdr:colOff>
      <xdr:row>41</xdr:row>
      <xdr:rowOff>57150</xdr:rowOff>
    </xdr:from>
    <xdr:to>
      <xdr:col>5</xdr:col>
      <xdr:colOff>533400</xdr:colOff>
      <xdr:row>41</xdr:row>
      <xdr:rowOff>57150</xdr:rowOff>
    </xdr:to>
    <xdr:sp>
      <xdr:nvSpPr>
        <xdr:cNvPr id="48" name="Line 134"/>
        <xdr:cNvSpPr>
          <a:spLocks/>
        </xdr:cNvSpPr>
      </xdr:nvSpPr>
      <xdr:spPr>
        <a:xfrm>
          <a:off x="3105150" y="67151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9</xdr:row>
      <xdr:rowOff>38100</xdr:rowOff>
    </xdr:from>
    <xdr:to>
      <xdr:col>8</xdr:col>
      <xdr:colOff>495300</xdr:colOff>
      <xdr:row>10</xdr:row>
      <xdr:rowOff>76200</xdr:rowOff>
    </xdr:to>
    <xdr:sp>
      <xdr:nvSpPr>
        <xdr:cNvPr id="49" name="Line 135"/>
        <xdr:cNvSpPr>
          <a:spLocks/>
        </xdr:cNvSpPr>
      </xdr:nvSpPr>
      <xdr:spPr>
        <a:xfrm flipH="1" flipV="1">
          <a:off x="5353050" y="1514475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9</xdr:row>
      <xdr:rowOff>152400</xdr:rowOff>
    </xdr:from>
    <xdr:to>
      <xdr:col>8</xdr:col>
      <xdr:colOff>847725</xdr:colOff>
      <xdr:row>11</xdr:row>
      <xdr:rowOff>28575</xdr:rowOff>
    </xdr:to>
    <xdr:sp>
      <xdr:nvSpPr>
        <xdr:cNvPr id="50" name="Teksti 136"/>
        <xdr:cNvSpPr txBox="1">
          <a:spLocks noChangeArrowheads="1"/>
        </xdr:cNvSpPr>
      </xdr:nvSpPr>
      <xdr:spPr>
        <a:xfrm>
          <a:off x="5534025" y="1628775"/>
          <a:ext cx="3714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215
</a:t>
          </a:r>
          <a:r>
            <a:rPr lang="en-US" cap="none" sz="1100" b="1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188</a:t>
          </a:r>
        </a:p>
      </xdr:txBody>
    </xdr:sp>
    <xdr:clientData/>
  </xdr:twoCellAnchor>
  <xdr:twoCellAnchor>
    <xdr:from>
      <xdr:col>5</xdr:col>
      <xdr:colOff>628650</xdr:colOff>
      <xdr:row>39</xdr:row>
      <xdr:rowOff>38100</xdr:rowOff>
    </xdr:from>
    <xdr:to>
      <xdr:col>5</xdr:col>
      <xdr:colOff>628650</xdr:colOff>
      <xdr:row>41</xdr:row>
      <xdr:rowOff>123825</xdr:rowOff>
    </xdr:to>
    <xdr:sp>
      <xdr:nvSpPr>
        <xdr:cNvPr id="51" name="Line 137"/>
        <xdr:cNvSpPr>
          <a:spLocks/>
        </xdr:cNvSpPr>
      </xdr:nvSpPr>
      <xdr:spPr>
        <a:xfrm>
          <a:off x="3371850" y="63722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41</xdr:row>
      <xdr:rowOff>123825</xdr:rowOff>
    </xdr:from>
    <xdr:to>
      <xdr:col>5</xdr:col>
      <xdr:colOff>628650</xdr:colOff>
      <xdr:row>41</xdr:row>
      <xdr:rowOff>123825</xdr:rowOff>
    </xdr:to>
    <xdr:sp>
      <xdr:nvSpPr>
        <xdr:cNvPr id="52" name="Line 138"/>
        <xdr:cNvSpPr>
          <a:spLocks/>
        </xdr:cNvSpPr>
      </xdr:nvSpPr>
      <xdr:spPr>
        <a:xfrm flipH="1">
          <a:off x="2914650" y="6781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9525</xdr:rowOff>
    </xdr:from>
    <xdr:to>
      <xdr:col>6</xdr:col>
      <xdr:colOff>171450</xdr:colOff>
      <xdr:row>39</xdr:row>
      <xdr:rowOff>28575</xdr:rowOff>
    </xdr:to>
    <xdr:sp>
      <xdr:nvSpPr>
        <xdr:cNvPr id="53" name="Teksti 139"/>
        <xdr:cNvSpPr txBox="1">
          <a:spLocks noChangeArrowheads="1"/>
        </xdr:cNvSpPr>
      </xdr:nvSpPr>
      <xdr:spPr>
        <a:xfrm>
          <a:off x="3257550" y="6181725"/>
          <a:ext cx="438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3434</a:t>
          </a:r>
        </a:p>
      </xdr:txBody>
    </xdr:sp>
    <xdr:clientData/>
  </xdr:twoCellAnchor>
  <xdr:twoCellAnchor>
    <xdr:from>
      <xdr:col>5</xdr:col>
      <xdr:colOff>409575</xdr:colOff>
      <xdr:row>38</xdr:row>
      <xdr:rowOff>133350</xdr:rowOff>
    </xdr:from>
    <xdr:to>
      <xdr:col>5</xdr:col>
      <xdr:colOff>409575</xdr:colOff>
      <xdr:row>40</xdr:row>
      <xdr:rowOff>0</xdr:rowOff>
    </xdr:to>
    <xdr:sp>
      <xdr:nvSpPr>
        <xdr:cNvPr id="54" name="Line 141"/>
        <xdr:cNvSpPr>
          <a:spLocks/>
        </xdr:cNvSpPr>
      </xdr:nvSpPr>
      <xdr:spPr>
        <a:xfrm flipV="1">
          <a:off x="3152775" y="6305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39</xdr:row>
      <xdr:rowOff>95250</xdr:rowOff>
    </xdr:from>
    <xdr:to>
      <xdr:col>5</xdr:col>
      <xdr:colOff>247650</xdr:colOff>
      <xdr:row>40</xdr:row>
      <xdr:rowOff>66675</xdr:rowOff>
    </xdr:to>
    <xdr:sp>
      <xdr:nvSpPr>
        <xdr:cNvPr id="55" name="Line 142"/>
        <xdr:cNvSpPr>
          <a:spLocks/>
        </xdr:cNvSpPr>
      </xdr:nvSpPr>
      <xdr:spPr>
        <a:xfrm flipH="1">
          <a:off x="2990850" y="6429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9525</xdr:rowOff>
    </xdr:from>
    <xdr:to>
      <xdr:col>5</xdr:col>
      <xdr:colOff>485775</xdr:colOff>
      <xdr:row>39</xdr:row>
      <xdr:rowOff>57150</xdr:rowOff>
    </xdr:to>
    <xdr:sp>
      <xdr:nvSpPr>
        <xdr:cNvPr id="56" name="Teksti 143"/>
        <xdr:cNvSpPr txBox="1">
          <a:spLocks noChangeArrowheads="1"/>
        </xdr:cNvSpPr>
      </xdr:nvSpPr>
      <xdr:spPr>
        <a:xfrm>
          <a:off x="2790825" y="6181725"/>
          <a:ext cx="4381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3295</a:t>
          </a:r>
        </a:p>
      </xdr:txBody>
    </xdr:sp>
    <xdr:clientData/>
  </xdr:twoCellAnchor>
  <xdr:twoCellAnchor>
    <xdr:from>
      <xdr:col>5</xdr:col>
      <xdr:colOff>152400</xdr:colOff>
      <xdr:row>39</xdr:row>
      <xdr:rowOff>123825</xdr:rowOff>
    </xdr:from>
    <xdr:to>
      <xdr:col>5</xdr:col>
      <xdr:colOff>628650</xdr:colOff>
      <xdr:row>40</xdr:row>
      <xdr:rowOff>133350</xdr:rowOff>
    </xdr:to>
    <xdr:sp>
      <xdr:nvSpPr>
        <xdr:cNvPr id="57" name="Teksti 144"/>
        <xdr:cNvSpPr txBox="1">
          <a:spLocks noChangeArrowheads="1"/>
        </xdr:cNvSpPr>
      </xdr:nvSpPr>
      <xdr:spPr>
        <a:xfrm>
          <a:off x="2895600" y="6457950"/>
          <a:ext cx="476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240
</a:t>
          </a:r>
          <a:r>
            <a:rPr lang="en-US" cap="none" sz="1100" b="1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240</a:t>
          </a:r>
        </a:p>
      </xdr:txBody>
    </xdr:sp>
    <xdr:clientData/>
  </xdr:twoCellAnchor>
  <xdr:twoCellAnchor>
    <xdr:from>
      <xdr:col>4</xdr:col>
      <xdr:colOff>771525</xdr:colOff>
      <xdr:row>32</xdr:row>
      <xdr:rowOff>152400</xdr:rowOff>
    </xdr:from>
    <xdr:to>
      <xdr:col>5</xdr:col>
      <xdr:colOff>352425</xdr:colOff>
      <xdr:row>33</xdr:row>
      <xdr:rowOff>152400</xdr:rowOff>
    </xdr:to>
    <xdr:sp>
      <xdr:nvSpPr>
        <xdr:cNvPr id="58" name="Teksti 73"/>
        <xdr:cNvSpPr txBox="1">
          <a:spLocks noChangeArrowheads="1"/>
        </xdr:cNvSpPr>
      </xdr:nvSpPr>
      <xdr:spPr>
        <a:xfrm>
          <a:off x="2705100" y="5353050"/>
          <a:ext cx="3905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402</a:t>
          </a:r>
        </a:p>
      </xdr:txBody>
    </xdr:sp>
    <xdr:clientData/>
  </xdr:twoCellAnchor>
  <xdr:twoCellAnchor>
    <xdr:from>
      <xdr:col>5</xdr:col>
      <xdr:colOff>390525</xdr:colOff>
      <xdr:row>28</xdr:row>
      <xdr:rowOff>76200</xdr:rowOff>
    </xdr:from>
    <xdr:to>
      <xdr:col>5</xdr:col>
      <xdr:colOff>628650</xdr:colOff>
      <xdr:row>28</xdr:row>
      <xdr:rowOff>76200</xdr:rowOff>
    </xdr:to>
    <xdr:sp>
      <xdr:nvSpPr>
        <xdr:cNvPr id="59" name="Line 145"/>
        <xdr:cNvSpPr>
          <a:spLocks/>
        </xdr:cNvSpPr>
      </xdr:nvSpPr>
      <xdr:spPr>
        <a:xfrm flipV="1">
          <a:off x="31337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27</xdr:row>
      <xdr:rowOff>133350</xdr:rowOff>
    </xdr:from>
    <xdr:to>
      <xdr:col>5</xdr:col>
      <xdr:colOff>400050</xdr:colOff>
      <xdr:row>29</xdr:row>
      <xdr:rowOff>28575</xdr:rowOff>
    </xdr:to>
    <xdr:sp>
      <xdr:nvSpPr>
        <xdr:cNvPr id="60" name="Teksti 146"/>
        <xdr:cNvSpPr txBox="1">
          <a:spLocks noChangeArrowheads="1"/>
        </xdr:cNvSpPr>
      </xdr:nvSpPr>
      <xdr:spPr>
        <a:xfrm>
          <a:off x="2609850" y="4524375"/>
          <a:ext cx="5334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6630</a:t>
          </a:r>
        </a:p>
      </xdr:txBody>
    </xdr:sp>
    <xdr:clientData/>
  </xdr:twoCellAnchor>
  <xdr:twoCellAnchor>
    <xdr:from>
      <xdr:col>5</xdr:col>
      <xdr:colOff>609600</xdr:colOff>
      <xdr:row>28</xdr:row>
      <xdr:rowOff>66675</xdr:rowOff>
    </xdr:from>
    <xdr:to>
      <xdr:col>6</xdr:col>
      <xdr:colOff>276225</xdr:colOff>
      <xdr:row>29</xdr:row>
      <xdr:rowOff>95250</xdr:rowOff>
    </xdr:to>
    <xdr:sp>
      <xdr:nvSpPr>
        <xdr:cNvPr id="61" name="Teksti 147"/>
        <xdr:cNvSpPr txBox="1">
          <a:spLocks noChangeArrowheads="1"/>
        </xdr:cNvSpPr>
      </xdr:nvSpPr>
      <xdr:spPr>
        <a:xfrm>
          <a:off x="3352800" y="461962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1845</a:t>
          </a:r>
        </a:p>
      </xdr:txBody>
    </xdr:sp>
    <xdr:clientData/>
  </xdr:twoCellAnchor>
  <xdr:twoCellAnchor>
    <xdr:from>
      <xdr:col>5</xdr:col>
      <xdr:colOff>323850</xdr:colOff>
      <xdr:row>29</xdr:row>
      <xdr:rowOff>0</xdr:rowOff>
    </xdr:from>
    <xdr:to>
      <xdr:col>5</xdr:col>
      <xdr:colOff>561975</xdr:colOff>
      <xdr:row>29</xdr:row>
      <xdr:rowOff>0</xdr:rowOff>
    </xdr:to>
    <xdr:sp>
      <xdr:nvSpPr>
        <xdr:cNvPr id="62" name="Line 148"/>
        <xdr:cNvSpPr>
          <a:spLocks/>
        </xdr:cNvSpPr>
      </xdr:nvSpPr>
      <xdr:spPr>
        <a:xfrm flipH="1" flipV="1">
          <a:off x="3067050" y="47148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13</xdr:row>
      <xdr:rowOff>123825</xdr:rowOff>
    </xdr:from>
    <xdr:to>
      <xdr:col>6</xdr:col>
      <xdr:colOff>523875</xdr:colOff>
      <xdr:row>13</xdr:row>
      <xdr:rowOff>133350</xdr:rowOff>
    </xdr:to>
    <xdr:sp>
      <xdr:nvSpPr>
        <xdr:cNvPr id="63" name="Line 153"/>
        <xdr:cNvSpPr>
          <a:spLocks/>
        </xdr:cNvSpPr>
      </xdr:nvSpPr>
      <xdr:spPr>
        <a:xfrm flipV="1">
          <a:off x="3810000" y="224790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13</xdr:row>
      <xdr:rowOff>9525</xdr:rowOff>
    </xdr:from>
    <xdr:to>
      <xdr:col>6</xdr:col>
      <xdr:colOff>314325</xdr:colOff>
      <xdr:row>14</xdr:row>
      <xdr:rowOff>38100</xdr:rowOff>
    </xdr:to>
    <xdr:sp>
      <xdr:nvSpPr>
        <xdr:cNvPr id="64" name="Teksti 154"/>
        <xdr:cNvSpPr txBox="1">
          <a:spLocks noChangeArrowheads="1"/>
        </xdr:cNvSpPr>
      </xdr:nvSpPr>
      <xdr:spPr>
        <a:xfrm>
          <a:off x="3390900" y="2133600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2643
</a:t>
          </a:r>
        </a:p>
      </xdr:txBody>
    </xdr:sp>
    <xdr:clientData/>
  </xdr:twoCellAnchor>
  <xdr:twoCellAnchor>
    <xdr:from>
      <xdr:col>6</xdr:col>
      <xdr:colOff>504825</xdr:colOff>
      <xdr:row>13</xdr:row>
      <xdr:rowOff>114300</xdr:rowOff>
    </xdr:from>
    <xdr:to>
      <xdr:col>7</xdr:col>
      <xdr:colOff>161925</xdr:colOff>
      <xdr:row>14</xdr:row>
      <xdr:rowOff>133350</xdr:rowOff>
    </xdr:to>
    <xdr:sp>
      <xdr:nvSpPr>
        <xdr:cNvPr id="65" name="Teksti 155"/>
        <xdr:cNvSpPr txBox="1">
          <a:spLocks noChangeArrowheads="1"/>
        </xdr:cNvSpPr>
      </xdr:nvSpPr>
      <xdr:spPr>
        <a:xfrm>
          <a:off x="4029075" y="2238375"/>
          <a:ext cx="4286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322
</a:t>
          </a:r>
          <a:r>
            <a:rPr lang="en-US" cap="none" sz="1100" b="1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322
</a:t>
          </a:r>
        </a:p>
      </xdr:txBody>
    </xdr:sp>
    <xdr:clientData/>
  </xdr:twoCellAnchor>
  <xdr:twoCellAnchor>
    <xdr:from>
      <xdr:col>6</xdr:col>
      <xdr:colOff>219075</xdr:colOff>
      <xdr:row>14</xdr:row>
      <xdr:rowOff>47625</xdr:rowOff>
    </xdr:from>
    <xdr:to>
      <xdr:col>6</xdr:col>
      <xdr:colOff>457200</xdr:colOff>
      <xdr:row>14</xdr:row>
      <xdr:rowOff>57150</xdr:rowOff>
    </xdr:to>
    <xdr:sp>
      <xdr:nvSpPr>
        <xdr:cNvPr id="66" name="Line 156"/>
        <xdr:cNvSpPr>
          <a:spLocks/>
        </xdr:cNvSpPr>
      </xdr:nvSpPr>
      <xdr:spPr>
        <a:xfrm flipH="1" flipV="1">
          <a:off x="3743325" y="233362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36</xdr:row>
      <xdr:rowOff>38100</xdr:rowOff>
    </xdr:from>
    <xdr:to>
      <xdr:col>6</xdr:col>
      <xdr:colOff>104775</xdr:colOff>
      <xdr:row>38</xdr:row>
      <xdr:rowOff>57150</xdr:rowOff>
    </xdr:to>
    <xdr:sp>
      <xdr:nvSpPr>
        <xdr:cNvPr id="67" name="Line 157"/>
        <xdr:cNvSpPr>
          <a:spLocks/>
        </xdr:cNvSpPr>
      </xdr:nvSpPr>
      <xdr:spPr>
        <a:xfrm flipH="1">
          <a:off x="3619500" y="588645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35</xdr:row>
      <xdr:rowOff>38100</xdr:rowOff>
    </xdr:from>
    <xdr:to>
      <xdr:col>6</xdr:col>
      <xdr:colOff>314325</xdr:colOff>
      <xdr:row>36</xdr:row>
      <xdr:rowOff>85725</xdr:rowOff>
    </xdr:to>
    <xdr:sp>
      <xdr:nvSpPr>
        <xdr:cNvPr id="68" name="Teksti 143"/>
        <xdr:cNvSpPr txBox="1">
          <a:spLocks noChangeArrowheads="1"/>
        </xdr:cNvSpPr>
      </xdr:nvSpPr>
      <xdr:spPr>
        <a:xfrm>
          <a:off x="3448050" y="5724525"/>
          <a:ext cx="3905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169</a:t>
          </a:r>
        </a:p>
      </xdr:txBody>
    </xdr:sp>
    <xdr:clientData/>
  </xdr:twoCellAnchor>
  <xdr:twoCellAnchor>
    <xdr:from>
      <xdr:col>6</xdr:col>
      <xdr:colOff>171450</xdr:colOff>
      <xdr:row>36</xdr:row>
      <xdr:rowOff>66675</xdr:rowOff>
    </xdr:from>
    <xdr:to>
      <xdr:col>6</xdr:col>
      <xdr:colOff>171450</xdr:colOff>
      <xdr:row>38</xdr:row>
      <xdr:rowOff>28575</xdr:rowOff>
    </xdr:to>
    <xdr:sp>
      <xdr:nvSpPr>
        <xdr:cNvPr id="69" name="Line 159"/>
        <xdr:cNvSpPr>
          <a:spLocks/>
        </xdr:cNvSpPr>
      </xdr:nvSpPr>
      <xdr:spPr>
        <a:xfrm flipH="1" flipV="1">
          <a:off x="3695700" y="5915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38</xdr:row>
      <xdr:rowOff>9525</xdr:rowOff>
    </xdr:from>
    <xdr:to>
      <xdr:col>6</xdr:col>
      <xdr:colOff>361950</xdr:colOff>
      <xdr:row>39</xdr:row>
      <xdr:rowOff>19050</xdr:rowOff>
    </xdr:to>
    <xdr:sp>
      <xdr:nvSpPr>
        <xdr:cNvPr id="70" name="Teksti 144"/>
        <xdr:cNvSpPr txBox="1">
          <a:spLocks noChangeArrowheads="1"/>
        </xdr:cNvSpPr>
      </xdr:nvSpPr>
      <xdr:spPr>
        <a:xfrm>
          <a:off x="3562350" y="6181725"/>
          <a:ext cx="3238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  0</a:t>
          </a:r>
        </a:p>
      </xdr:txBody>
    </xdr:sp>
    <xdr:clientData/>
  </xdr:twoCellAnchor>
  <xdr:twoCellAnchor>
    <xdr:from>
      <xdr:col>6</xdr:col>
      <xdr:colOff>257175</xdr:colOff>
      <xdr:row>36</xdr:row>
      <xdr:rowOff>66675</xdr:rowOff>
    </xdr:from>
    <xdr:to>
      <xdr:col>6</xdr:col>
      <xdr:colOff>495300</xdr:colOff>
      <xdr:row>40</xdr:row>
      <xdr:rowOff>104775</xdr:rowOff>
    </xdr:to>
    <xdr:sp>
      <xdr:nvSpPr>
        <xdr:cNvPr id="71" name="Line 162"/>
        <xdr:cNvSpPr>
          <a:spLocks/>
        </xdr:cNvSpPr>
      </xdr:nvSpPr>
      <xdr:spPr>
        <a:xfrm flipH="1" flipV="1">
          <a:off x="3781425" y="5915025"/>
          <a:ext cx="238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36</xdr:row>
      <xdr:rowOff>28575</xdr:rowOff>
    </xdr:from>
    <xdr:to>
      <xdr:col>6</xdr:col>
      <xdr:colOff>561975</xdr:colOff>
      <xdr:row>40</xdr:row>
      <xdr:rowOff>28575</xdr:rowOff>
    </xdr:to>
    <xdr:sp>
      <xdr:nvSpPr>
        <xdr:cNvPr id="72" name="Line 163"/>
        <xdr:cNvSpPr>
          <a:spLocks/>
        </xdr:cNvSpPr>
      </xdr:nvSpPr>
      <xdr:spPr>
        <a:xfrm>
          <a:off x="3848100" y="5876925"/>
          <a:ext cx="2381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40</xdr:row>
      <xdr:rowOff>95250</xdr:rowOff>
    </xdr:from>
    <xdr:to>
      <xdr:col>7</xdr:col>
      <xdr:colOff>85725</xdr:colOff>
      <xdr:row>41</xdr:row>
      <xdr:rowOff>142875</xdr:rowOff>
    </xdr:to>
    <xdr:sp>
      <xdr:nvSpPr>
        <xdr:cNvPr id="73" name="Teksti 143"/>
        <xdr:cNvSpPr txBox="1">
          <a:spLocks noChangeArrowheads="1"/>
        </xdr:cNvSpPr>
      </xdr:nvSpPr>
      <xdr:spPr>
        <a:xfrm>
          <a:off x="3943350" y="6591300"/>
          <a:ext cx="4381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1182</a:t>
          </a:r>
        </a:p>
      </xdr:txBody>
    </xdr:sp>
    <xdr:clientData/>
  </xdr:twoCellAnchor>
  <xdr:twoCellAnchor>
    <xdr:from>
      <xdr:col>6</xdr:col>
      <xdr:colOff>238125</xdr:colOff>
      <xdr:row>35</xdr:row>
      <xdr:rowOff>0</xdr:rowOff>
    </xdr:from>
    <xdr:to>
      <xdr:col>6</xdr:col>
      <xdr:colOff>628650</xdr:colOff>
      <xdr:row>36</xdr:row>
      <xdr:rowOff>47625</xdr:rowOff>
    </xdr:to>
    <xdr:sp>
      <xdr:nvSpPr>
        <xdr:cNvPr id="74" name="Teksti 143"/>
        <xdr:cNvSpPr txBox="1">
          <a:spLocks noChangeArrowheads="1"/>
        </xdr:cNvSpPr>
      </xdr:nvSpPr>
      <xdr:spPr>
        <a:xfrm>
          <a:off x="3762375" y="5686425"/>
          <a:ext cx="3905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817
</a:t>
          </a:r>
          <a:r>
            <a:rPr lang="en-US" cap="none" sz="1100" b="1" i="1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1702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5305425" y="571500"/>
        <a:ext cx="26955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305425" y="3248025"/>
        <a:ext cx="26955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8</xdr:col>
      <xdr:colOff>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371475" y="3676650"/>
        <a:ext cx="40290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0.9275</cdr:y>
    </cdr:from>
    <cdr:to>
      <cdr:x>0.904</cdr:x>
      <cdr:y>0.9825</cdr:y>
    </cdr:to>
    <cdr:sp>
      <cdr:nvSpPr>
        <cdr:cNvPr id="1" name="Teksti 1"/>
        <cdr:cNvSpPr txBox="1">
          <a:spLocks noChangeArrowheads="1"/>
        </cdr:cNvSpPr>
      </cdr:nvSpPr>
      <cdr:spPr>
        <a:xfrm>
          <a:off x="476250" y="3448050"/>
          <a:ext cx="5734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2004                                                                         2005</a:t>
          </a:r>
        </a:p>
      </cdr:txBody>
    </cdr:sp>
  </cdr:relSizeAnchor>
  <cdr:relSizeAnchor xmlns:cdr="http://schemas.openxmlformats.org/drawingml/2006/chartDrawing">
    <cdr:from>
      <cdr:x>0.54875</cdr:x>
      <cdr:y>0.0135</cdr:y>
    </cdr:from>
    <cdr:to>
      <cdr:x>0.59825</cdr:x>
      <cdr:y>0.06325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4762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6</xdr:row>
      <xdr:rowOff>123825</xdr:rowOff>
    </xdr:from>
    <xdr:to>
      <xdr:col>18</xdr:col>
      <xdr:colOff>552450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5210175" y="1190625"/>
        <a:ext cx="6877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3"/>
  <sheetViews>
    <sheetView tabSelected="1" zoomScalePageLayoutView="0" workbookViewId="0" topLeftCell="A2">
      <selection activeCell="C46" sqref="C46"/>
    </sheetView>
  </sheetViews>
  <sheetFormatPr defaultColWidth="9.140625" defaultRowHeight="12.75"/>
  <cols>
    <col min="1" max="1" width="4.00390625" style="0" customWidth="1"/>
    <col min="2" max="2" width="4.28125" style="0" bestFit="1" customWidth="1"/>
    <col min="3" max="3" width="62.140625" style="0" customWidth="1"/>
    <col min="4" max="12" width="4.8515625" style="0" customWidth="1"/>
  </cols>
  <sheetData>
    <row r="2" ht="12.75">
      <c r="A2" s="100" t="s">
        <v>0</v>
      </c>
    </row>
    <row r="3" spans="4:10" ht="12.75">
      <c r="D3" s="2" t="s">
        <v>92</v>
      </c>
      <c r="E3" s="2" t="s">
        <v>93</v>
      </c>
      <c r="F3" s="2" t="s">
        <v>94</v>
      </c>
      <c r="G3" s="2" t="s">
        <v>194</v>
      </c>
      <c r="H3" s="2" t="s">
        <v>195</v>
      </c>
      <c r="J3" s="2"/>
    </row>
    <row r="4" spans="4:10" ht="12.75">
      <c r="D4" s="2"/>
      <c r="E4" s="2"/>
      <c r="F4" s="2"/>
      <c r="G4" s="2"/>
      <c r="H4" s="2"/>
      <c r="J4" s="2"/>
    </row>
    <row r="5" spans="1:10" ht="12.75">
      <c r="A5" s="1" t="s">
        <v>1</v>
      </c>
      <c r="J5" s="20"/>
    </row>
    <row r="6" spans="1:10" ht="12.75">
      <c r="A6" s="1" t="s">
        <v>2</v>
      </c>
      <c r="J6" s="20"/>
    </row>
    <row r="7" spans="1:8" ht="12.75">
      <c r="A7" s="1"/>
      <c r="D7" s="2"/>
      <c r="E7" s="2"/>
      <c r="F7" s="2"/>
      <c r="G7" s="2"/>
      <c r="H7" s="2"/>
    </row>
    <row r="8" spans="1:8" ht="12.75">
      <c r="A8" s="1" t="s">
        <v>3</v>
      </c>
      <c r="D8" s="2"/>
      <c r="E8" s="2"/>
      <c r="F8" s="2"/>
      <c r="G8" s="2"/>
      <c r="H8" s="2"/>
    </row>
    <row r="9" spans="2:10" ht="12.75">
      <c r="B9" t="s">
        <v>4</v>
      </c>
      <c r="C9" t="s">
        <v>457</v>
      </c>
      <c r="D9" s="20"/>
      <c r="E9" s="20"/>
      <c r="F9" s="20"/>
      <c r="G9" s="20"/>
      <c r="H9" s="20"/>
      <c r="J9" s="20"/>
    </row>
    <row r="10" spans="2:10" ht="12.75">
      <c r="B10" t="s">
        <v>5</v>
      </c>
      <c r="C10" s="16" t="s">
        <v>458</v>
      </c>
      <c r="D10" s="20"/>
      <c r="E10" s="20"/>
      <c r="F10" s="20"/>
      <c r="G10" s="20"/>
      <c r="H10" s="20"/>
      <c r="J10" s="20"/>
    </row>
    <row r="11" spans="2:10" ht="12.75">
      <c r="B11" t="s">
        <v>6</v>
      </c>
      <c r="C11" t="s">
        <v>459</v>
      </c>
      <c r="D11" s="20"/>
      <c r="E11" s="20"/>
      <c r="F11" s="20"/>
      <c r="G11" s="20"/>
      <c r="H11" s="20"/>
      <c r="J11" s="20"/>
    </row>
    <row r="12" spans="2:10" ht="12.75">
      <c r="B12" t="s">
        <v>7</v>
      </c>
      <c r="C12" t="s">
        <v>8</v>
      </c>
      <c r="D12" s="20"/>
      <c r="E12" s="20"/>
      <c r="F12" s="20"/>
      <c r="G12" s="20"/>
      <c r="H12" s="20"/>
      <c r="J12" s="20"/>
    </row>
    <row r="13" spans="2:10" ht="12.75">
      <c r="B13" t="s">
        <v>9</v>
      </c>
      <c r="C13" s="16" t="s">
        <v>460</v>
      </c>
      <c r="D13" s="20"/>
      <c r="E13" s="20"/>
      <c r="F13" s="20"/>
      <c r="G13" s="20"/>
      <c r="H13" s="20"/>
      <c r="J13" s="20"/>
    </row>
    <row r="14" spans="1:3" ht="12.75">
      <c r="A14" s="1" t="s">
        <v>10</v>
      </c>
      <c r="C14" s="3"/>
    </row>
    <row r="15" spans="1:3" ht="12.75">
      <c r="A15" s="1" t="s">
        <v>11</v>
      </c>
      <c r="C15" s="3"/>
    </row>
    <row r="16" spans="2:10" ht="12.75">
      <c r="B16" t="s">
        <v>12</v>
      </c>
      <c r="C16" t="s">
        <v>13</v>
      </c>
      <c r="D16" s="20"/>
      <c r="E16" s="20"/>
      <c r="F16" s="20"/>
      <c r="G16" s="20"/>
      <c r="H16" s="20"/>
      <c r="J16" s="20"/>
    </row>
    <row r="17" spans="2:10" ht="12.75">
      <c r="B17" t="s">
        <v>14</v>
      </c>
      <c r="C17" t="s">
        <v>15</v>
      </c>
      <c r="D17" s="20"/>
      <c r="E17" s="20"/>
      <c r="F17" s="20"/>
      <c r="G17" s="20"/>
      <c r="H17" s="20"/>
      <c r="J17" s="20"/>
    </row>
    <row r="18" spans="2:10" ht="12.75">
      <c r="B18" t="s">
        <v>16</v>
      </c>
      <c r="C18" t="s">
        <v>17</v>
      </c>
      <c r="D18" s="20"/>
      <c r="E18" s="20"/>
      <c r="F18" s="20"/>
      <c r="G18" s="20"/>
      <c r="H18" s="20"/>
      <c r="J18" s="20"/>
    </row>
    <row r="19" spans="2:10" ht="12.75">
      <c r="B19" t="s">
        <v>18</v>
      </c>
      <c r="C19" t="s">
        <v>461</v>
      </c>
      <c r="D19" s="20"/>
      <c r="E19" s="20"/>
      <c r="F19" s="20"/>
      <c r="G19" s="20"/>
      <c r="H19" s="20"/>
      <c r="J19" s="20"/>
    </row>
    <row r="20" spans="1:3" ht="12.75">
      <c r="A20" s="1" t="s">
        <v>19</v>
      </c>
      <c r="C20" s="3"/>
    </row>
    <row r="21" spans="2:10" ht="12.75">
      <c r="B21" t="s">
        <v>20</v>
      </c>
      <c r="C21" t="s">
        <v>462</v>
      </c>
      <c r="D21" s="20"/>
      <c r="E21" s="20"/>
      <c r="F21" s="20"/>
      <c r="G21" s="20"/>
      <c r="H21" s="20"/>
      <c r="J21" s="20"/>
    </row>
    <row r="22" spans="2:10" ht="12.75">
      <c r="B22" t="s">
        <v>21</v>
      </c>
      <c r="C22" t="s">
        <v>463</v>
      </c>
      <c r="D22" s="20"/>
      <c r="E22" s="20"/>
      <c r="F22" s="20"/>
      <c r="G22" s="20"/>
      <c r="H22" s="20"/>
      <c r="J22" s="20"/>
    </row>
    <row r="23" spans="2:10" ht="12.75">
      <c r="B23" t="s">
        <v>22</v>
      </c>
      <c r="C23" t="s">
        <v>464</v>
      </c>
      <c r="D23" s="20"/>
      <c r="E23" s="20"/>
      <c r="F23" s="20"/>
      <c r="G23" s="20"/>
      <c r="H23" s="20"/>
      <c r="J23" s="20"/>
    </row>
    <row r="24" spans="2:10" ht="12.75">
      <c r="B24" t="s">
        <v>23</v>
      </c>
      <c r="C24" t="s">
        <v>465</v>
      </c>
      <c r="D24" s="20"/>
      <c r="E24" s="20"/>
      <c r="F24" s="20"/>
      <c r="G24" s="20"/>
      <c r="H24" s="20"/>
      <c r="J24" s="20"/>
    </row>
    <row r="25" spans="1:3" ht="12.75">
      <c r="A25" s="1" t="s">
        <v>24</v>
      </c>
      <c r="C25" s="3"/>
    </row>
    <row r="26" spans="2:10" ht="12.75">
      <c r="B26" t="s">
        <v>25</v>
      </c>
      <c r="C26" t="s">
        <v>466</v>
      </c>
      <c r="D26" s="20"/>
      <c r="E26" s="20"/>
      <c r="F26" s="20"/>
      <c r="G26" s="20"/>
      <c r="H26" s="20"/>
      <c r="J26" s="20"/>
    </row>
    <row r="27" ht="12.75">
      <c r="A27" s="1" t="s">
        <v>26</v>
      </c>
    </row>
    <row r="28" spans="2:10" ht="12.75">
      <c r="B28" t="s">
        <v>27</v>
      </c>
      <c r="C28" t="s">
        <v>467</v>
      </c>
      <c r="D28" s="20"/>
      <c r="E28" s="20"/>
      <c r="F28" s="20"/>
      <c r="G28" s="20"/>
      <c r="H28" s="20"/>
      <c r="J28" s="20"/>
    </row>
    <row r="29" spans="2:10" ht="12.75">
      <c r="B29" t="s">
        <v>28</v>
      </c>
      <c r="C29" t="s">
        <v>468</v>
      </c>
      <c r="D29" s="20"/>
      <c r="E29" s="20"/>
      <c r="F29" s="20"/>
      <c r="G29" s="20"/>
      <c r="H29" s="20"/>
      <c r="J29" s="20"/>
    </row>
    <row r="30" spans="2:10" ht="12.75">
      <c r="B30" t="s">
        <v>29</v>
      </c>
      <c r="C30" t="s">
        <v>469</v>
      </c>
      <c r="D30" s="20"/>
      <c r="E30" s="20"/>
      <c r="F30" s="20"/>
      <c r="G30" s="20"/>
      <c r="H30" s="20"/>
      <c r="J30" s="20"/>
    </row>
    <row r="31" spans="2:8" ht="12.75">
      <c r="B31" t="s">
        <v>30</v>
      </c>
      <c r="C31" t="s">
        <v>470</v>
      </c>
      <c r="D31" s="20"/>
      <c r="E31" s="20"/>
      <c r="F31" s="20"/>
      <c r="G31" s="20"/>
      <c r="H31" s="20"/>
    </row>
    <row r="32" spans="1:10" ht="12.75">
      <c r="A32" s="1" t="s">
        <v>31</v>
      </c>
      <c r="D32" s="17"/>
      <c r="E32" s="17"/>
      <c r="F32" s="17"/>
      <c r="G32" s="17"/>
      <c r="H32" s="17"/>
      <c r="J32" s="17"/>
    </row>
    <row r="33" spans="2:10" ht="12.75">
      <c r="B33" t="s">
        <v>32</v>
      </c>
      <c r="C33" s="16" t="s">
        <v>471</v>
      </c>
      <c r="D33" s="20"/>
      <c r="E33" s="20"/>
      <c r="F33" s="20"/>
      <c r="G33" s="20"/>
      <c r="H33" s="20"/>
      <c r="J33" s="20"/>
    </row>
    <row r="34" spans="2:10" ht="12.75">
      <c r="B34" t="s">
        <v>33</v>
      </c>
      <c r="C34" s="16" t="s">
        <v>472</v>
      </c>
      <c r="D34" s="20"/>
      <c r="E34" s="20"/>
      <c r="F34" s="20"/>
      <c r="G34" s="20"/>
      <c r="H34" s="20"/>
      <c r="J34" s="20"/>
    </row>
    <row r="35" spans="2:10" ht="12.75">
      <c r="B35" t="s">
        <v>34</v>
      </c>
      <c r="C35" s="16" t="s">
        <v>473</v>
      </c>
      <c r="D35" s="20"/>
      <c r="E35" s="20"/>
      <c r="F35" s="20"/>
      <c r="G35" s="20"/>
      <c r="H35" s="20"/>
      <c r="J35" s="20"/>
    </row>
    <row r="36" spans="2:10" ht="12.75">
      <c r="B36" t="s">
        <v>35</v>
      </c>
      <c r="C36" s="16" t="s">
        <v>474</v>
      </c>
      <c r="D36" s="20"/>
      <c r="E36" s="20"/>
      <c r="F36" s="20"/>
      <c r="G36" s="20"/>
      <c r="H36" s="20"/>
      <c r="J36" s="20"/>
    </row>
    <row r="37" spans="2:10" ht="12.75">
      <c r="B37" t="s">
        <v>36</v>
      </c>
      <c r="C37" s="16" t="s">
        <v>475</v>
      </c>
      <c r="D37" s="20"/>
      <c r="E37" s="20"/>
      <c r="F37" s="20"/>
      <c r="G37" s="20"/>
      <c r="H37" s="20"/>
      <c r="J37" s="20"/>
    </row>
    <row r="38" spans="1:10" ht="12.75">
      <c r="A38" s="1" t="s">
        <v>37</v>
      </c>
      <c r="C38" s="16"/>
      <c r="D38" s="17"/>
      <c r="E38" s="17"/>
      <c r="F38" s="17"/>
      <c r="G38" s="17"/>
      <c r="H38" s="17"/>
      <c r="J38" s="17"/>
    </row>
    <row r="39" spans="2:10" ht="12.75">
      <c r="B39" t="s">
        <v>38</v>
      </c>
      <c r="C39" s="16" t="s">
        <v>476</v>
      </c>
      <c r="D39" s="20"/>
      <c r="E39" s="20"/>
      <c r="F39" s="20"/>
      <c r="G39" s="20"/>
      <c r="H39" s="20"/>
      <c r="J39" s="20"/>
    </row>
    <row r="40" spans="1:10" ht="12.75">
      <c r="A40" s="1" t="s">
        <v>39</v>
      </c>
      <c r="C40" s="3"/>
      <c r="D40" s="17"/>
      <c r="E40" s="17"/>
      <c r="F40" s="17"/>
      <c r="G40" s="17"/>
      <c r="H40" s="17"/>
      <c r="J40" s="17"/>
    </row>
    <row r="41" spans="2:10" ht="12.75">
      <c r="B41" t="s">
        <v>40</v>
      </c>
      <c r="C41" t="s">
        <v>477</v>
      </c>
      <c r="D41" s="20"/>
      <c r="E41" s="20"/>
      <c r="F41" s="20"/>
      <c r="G41" s="20"/>
      <c r="H41" s="20"/>
      <c r="J41" s="20"/>
    </row>
    <row r="42" spans="2:10" ht="12.75">
      <c r="B42" t="s">
        <v>41</v>
      </c>
      <c r="C42" t="s">
        <v>367</v>
      </c>
      <c r="D42" s="20"/>
      <c r="E42" s="20"/>
      <c r="F42" s="20"/>
      <c r="G42" s="20"/>
      <c r="H42" s="20"/>
      <c r="J42" s="20"/>
    </row>
    <row r="43" spans="2:10" ht="12.75">
      <c r="B43" t="s">
        <v>42</v>
      </c>
      <c r="C43" t="s">
        <v>368</v>
      </c>
      <c r="D43" s="20"/>
      <c r="E43" s="20"/>
      <c r="F43" s="20"/>
      <c r="G43" s="20"/>
      <c r="H43" s="20"/>
      <c r="J43" s="20"/>
    </row>
    <row r="44" spans="1:10" ht="12.75">
      <c r="A44" s="1" t="s">
        <v>43</v>
      </c>
      <c r="D44" s="17"/>
      <c r="E44" s="17"/>
      <c r="F44" s="17"/>
      <c r="G44" s="17"/>
      <c r="H44" s="17"/>
      <c r="J44" s="17"/>
    </row>
    <row r="45" spans="1:10" ht="12.75">
      <c r="A45" s="1"/>
      <c r="B45" t="s">
        <v>44</v>
      </c>
      <c r="C45" t="s">
        <v>478</v>
      </c>
      <c r="D45" s="20"/>
      <c r="E45" s="20"/>
      <c r="F45" s="20"/>
      <c r="G45" s="20"/>
      <c r="H45" s="20"/>
      <c r="J45" s="20"/>
    </row>
    <row r="46" ht="12.75">
      <c r="A46" s="1" t="s">
        <v>45</v>
      </c>
    </row>
    <row r="47" spans="2:10" ht="12.75">
      <c r="B47" t="s">
        <v>46</v>
      </c>
      <c r="C47" t="s">
        <v>47</v>
      </c>
      <c r="D47" s="20"/>
      <c r="E47" s="20"/>
      <c r="F47" s="20"/>
      <c r="G47" s="20"/>
      <c r="H47" s="20"/>
      <c r="J47" s="20"/>
    </row>
    <row r="48" spans="4:10" ht="12.75">
      <c r="D48" s="17"/>
      <c r="E48" s="17"/>
      <c r="F48" s="17"/>
      <c r="G48" s="17"/>
      <c r="H48" s="17"/>
      <c r="J48" s="17"/>
    </row>
    <row r="49" spans="4:10" ht="12.75">
      <c r="D49" s="17"/>
      <c r="E49" s="17"/>
      <c r="F49" s="17"/>
      <c r="G49" s="17"/>
      <c r="H49" s="17"/>
      <c r="J49" s="17"/>
    </row>
    <row r="50" spans="4:10" ht="12.75">
      <c r="D50" s="17"/>
      <c r="E50" s="17"/>
      <c r="F50" s="17"/>
      <c r="G50" s="17"/>
      <c r="H50" s="17"/>
      <c r="J50" s="17"/>
    </row>
    <row r="51" spans="4:10" ht="12.75">
      <c r="D51" s="17"/>
      <c r="E51" s="17"/>
      <c r="F51" s="17"/>
      <c r="G51" s="17"/>
      <c r="H51" s="17"/>
      <c r="J51" s="17"/>
    </row>
    <row r="52" spans="4:10" ht="12.75">
      <c r="D52" s="17"/>
      <c r="E52" s="17"/>
      <c r="F52" s="17"/>
      <c r="G52" s="17"/>
      <c r="H52" s="17"/>
      <c r="J52" s="17"/>
    </row>
    <row r="53" spans="4:10" ht="12.75">
      <c r="D53" s="17"/>
      <c r="E53" s="17"/>
      <c r="F53" s="17"/>
      <c r="G53" s="17"/>
      <c r="H53" s="17"/>
      <c r="J53" s="17"/>
    </row>
    <row r="54" spans="4:10" ht="12.75">
      <c r="D54" s="17"/>
      <c r="E54" s="17"/>
      <c r="F54" s="17"/>
      <c r="G54" s="17"/>
      <c r="H54" s="17"/>
      <c r="J54" s="17"/>
    </row>
    <row r="55" spans="4:10" ht="12.75">
      <c r="D55" s="17"/>
      <c r="E55" s="17"/>
      <c r="F55" s="17"/>
      <c r="G55" s="17"/>
      <c r="H55" s="17"/>
      <c r="J55" s="17"/>
    </row>
    <row r="56" spans="4:10" ht="12.75">
      <c r="D56" s="17"/>
      <c r="E56" s="17"/>
      <c r="F56" s="17"/>
      <c r="G56" s="17"/>
      <c r="H56" s="17"/>
      <c r="J56" s="17"/>
    </row>
    <row r="57" spans="4:10" ht="12.75">
      <c r="D57" s="17"/>
      <c r="E57" s="17"/>
      <c r="F57" s="17"/>
      <c r="G57" s="17"/>
      <c r="H57" s="17"/>
      <c r="J57" s="17"/>
    </row>
    <row r="58" spans="4:10" ht="12.75">
      <c r="D58" s="17"/>
      <c r="E58" s="17"/>
      <c r="F58" s="17"/>
      <c r="G58" s="17"/>
      <c r="H58" s="17"/>
      <c r="J58" s="17"/>
    </row>
    <row r="59" spans="4:10" ht="12.75">
      <c r="D59" s="17"/>
      <c r="E59" s="17"/>
      <c r="F59" s="17"/>
      <c r="G59" s="17"/>
      <c r="H59" s="17"/>
      <c r="J59" s="17"/>
    </row>
    <row r="60" spans="4:10" ht="12.75">
      <c r="D60" s="17"/>
      <c r="E60" s="17"/>
      <c r="F60" s="17"/>
      <c r="G60" s="17"/>
      <c r="H60" s="17"/>
      <c r="J60" s="17"/>
    </row>
    <row r="61" spans="4:10" ht="12.75">
      <c r="D61" s="17"/>
      <c r="E61" s="17"/>
      <c r="F61" s="17"/>
      <c r="G61" s="17"/>
      <c r="H61" s="17"/>
      <c r="J61" s="17"/>
    </row>
    <row r="62" spans="4:10" ht="12.75">
      <c r="D62" s="17"/>
      <c r="E62" s="17"/>
      <c r="F62" s="17"/>
      <c r="G62" s="17"/>
      <c r="H62" s="17"/>
      <c r="J62" s="17"/>
    </row>
    <row r="63" spans="4:10" ht="12.75">
      <c r="D63" s="17"/>
      <c r="E63" s="17"/>
      <c r="F63" s="17"/>
      <c r="G63" s="17"/>
      <c r="H63" s="17"/>
      <c r="J63" s="17"/>
    </row>
    <row r="64" spans="4:10" ht="12.75">
      <c r="D64" s="17"/>
      <c r="E64" s="17"/>
      <c r="F64" s="17"/>
      <c r="G64" s="17"/>
      <c r="H64" s="17"/>
      <c r="J64" s="17"/>
    </row>
    <row r="65" spans="4:10" ht="12.75">
      <c r="D65" s="17"/>
      <c r="E65" s="17"/>
      <c r="F65" s="17"/>
      <c r="G65" s="17"/>
      <c r="H65" s="17"/>
      <c r="J65" s="17"/>
    </row>
    <row r="66" spans="4:10" ht="12.75">
      <c r="D66" s="17"/>
      <c r="E66" s="17"/>
      <c r="F66" s="17"/>
      <c r="G66" s="17"/>
      <c r="H66" s="17"/>
      <c r="J66" s="17"/>
    </row>
    <row r="67" spans="4:10" ht="12.75">
      <c r="D67" s="17"/>
      <c r="E67" s="17"/>
      <c r="F67" s="17"/>
      <c r="G67" s="17"/>
      <c r="H67" s="17"/>
      <c r="J67" s="17"/>
    </row>
    <row r="68" spans="4:10" ht="12.75">
      <c r="D68" s="17"/>
      <c r="E68" s="17"/>
      <c r="F68" s="17"/>
      <c r="G68" s="17"/>
      <c r="H68" s="17"/>
      <c r="J68" s="17"/>
    </row>
    <row r="69" spans="4:10" ht="12.75">
      <c r="D69" s="17"/>
      <c r="E69" s="17"/>
      <c r="F69" s="17"/>
      <c r="G69" s="17"/>
      <c r="H69" s="17"/>
      <c r="J69" s="17"/>
    </row>
    <row r="70" spans="4:10" ht="12.75">
      <c r="D70" s="17"/>
      <c r="E70" s="17"/>
      <c r="F70" s="17"/>
      <c r="G70" s="17"/>
      <c r="H70" s="17"/>
      <c r="J70" s="17"/>
    </row>
    <row r="71" spans="4:10" ht="12.75">
      <c r="D71" s="17"/>
      <c r="E71" s="17"/>
      <c r="F71" s="17"/>
      <c r="G71" s="17"/>
      <c r="H71" s="17"/>
      <c r="J71" s="17"/>
    </row>
    <row r="72" spans="4:10" ht="12.75">
      <c r="D72" s="17"/>
      <c r="E72" s="17"/>
      <c r="F72" s="17"/>
      <c r="G72" s="17"/>
      <c r="H72" s="17"/>
      <c r="J72" s="17"/>
    </row>
    <row r="73" spans="4:10" ht="12.75">
      <c r="D73" s="17"/>
      <c r="E73" s="17"/>
      <c r="F73" s="17"/>
      <c r="G73" s="17"/>
      <c r="H73" s="17"/>
      <c r="J73" s="17"/>
    </row>
    <row r="74" spans="4:10" ht="12.75">
      <c r="D74" s="17"/>
      <c r="E74" s="17"/>
      <c r="F74" s="17"/>
      <c r="G74" s="17"/>
      <c r="H74" s="17"/>
      <c r="J74" s="17"/>
    </row>
    <row r="75" spans="4:10" ht="12.75">
      <c r="D75" s="17"/>
      <c r="E75" s="17"/>
      <c r="F75" s="17"/>
      <c r="G75" s="17"/>
      <c r="H75" s="17"/>
      <c r="J75" s="17"/>
    </row>
    <row r="76" spans="4:10" ht="12.75">
      <c r="D76" s="17"/>
      <c r="E76" s="17"/>
      <c r="F76" s="17"/>
      <c r="G76" s="17"/>
      <c r="H76" s="17"/>
      <c r="J76" s="17"/>
    </row>
    <row r="77" spans="4:10" ht="12.75">
      <c r="D77" s="17"/>
      <c r="E77" s="17"/>
      <c r="F77" s="17"/>
      <c r="G77" s="17"/>
      <c r="H77" s="17"/>
      <c r="J77" s="17"/>
    </row>
    <row r="78" spans="4:10" ht="12.75">
      <c r="D78" s="17"/>
      <c r="E78" s="17"/>
      <c r="F78" s="17"/>
      <c r="G78" s="17"/>
      <c r="H78" s="17"/>
      <c r="J78" s="17"/>
    </row>
    <row r="79" spans="4:10" ht="12.75">
      <c r="D79" s="17"/>
      <c r="E79" s="17"/>
      <c r="F79" s="17"/>
      <c r="G79" s="17"/>
      <c r="H79" s="17"/>
      <c r="J79" s="17"/>
    </row>
    <row r="80" spans="4:10" ht="12.75">
      <c r="D80" s="17"/>
      <c r="E80" s="17"/>
      <c r="F80" s="17"/>
      <c r="G80" s="17"/>
      <c r="H80" s="17"/>
      <c r="J80" s="17"/>
    </row>
    <row r="81" spans="4:10" ht="12.75">
      <c r="D81" s="17"/>
      <c r="E81" s="17"/>
      <c r="F81" s="17"/>
      <c r="G81" s="17"/>
      <c r="H81" s="17"/>
      <c r="J81" s="17"/>
    </row>
    <row r="82" spans="4:10" ht="12.75">
      <c r="D82" s="17"/>
      <c r="E82" s="17"/>
      <c r="F82" s="17"/>
      <c r="G82" s="17"/>
      <c r="H82" s="17"/>
      <c r="J82" s="17"/>
    </row>
    <row r="83" spans="4:10" ht="12.75">
      <c r="D83" s="17"/>
      <c r="E83" s="17"/>
      <c r="F83" s="17"/>
      <c r="G83" s="17"/>
      <c r="H83" s="17"/>
      <c r="J83" s="17"/>
    </row>
  </sheetData>
  <sheetProtection/>
  <printOptions/>
  <pageMargins left="0.36" right="0.45" top="0.984251969" bottom="0.984251969" header="0.5" footer="0.5"/>
  <pageSetup fitToHeight="1" fitToWidth="1" horizontalDpi="300" verticalDpi="300" orientation="portrait" paperSize="9" scale="85" r:id="rId1"/>
  <headerFooter alignWithMargins="0">
    <oddFooter>&amp;CNordel 2000&amp;R&amp;D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80" zoomScaleNormal="80" zoomScalePageLayoutView="0" workbookViewId="0" topLeftCell="A1">
      <selection activeCell="D8" sqref="D8"/>
    </sheetView>
  </sheetViews>
  <sheetFormatPr defaultColWidth="9.140625" defaultRowHeight="12.75"/>
  <cols>
    <col min="1" max="1" width="18.00390625" style="139" customWidth="1"/>
    <col min="2" max="2" width="32.8515625" style="139" customWidth="1"/>
    <col min="3" max="3" width="9.8515625" style="174" customWidth="1"/>
    <col min="4" max="4" width="21.00390625" style="174" customWidth="1"/>
    <col min="5" max="5" width="14.28125" style="174" bestFit="1" customWidth="1"/>
    <col min="6" max="6" width="7.7109375" style="174" bestFit="1" customWidth="1"/>
    <col min="7" max="7" width="10.421875" style="174" customWidth="1"/>
    <col min="8" max="16384" width="9.140625" style="139" customWidth="1"/>
  </cols>
  <sheetData>
    <row r="1" spans="1:8" s="132" customFormat="1" ht="15">
      <c r="A1" s="131" t="s">
        <v>16</v>
      </c>
      <c r="B1" s="131" t="s">
        <v>357</v>
      </c>
      <c r="D1" s="136"/>
      <c r="E1" s="136"/>
      <c r="F1" s="136"/>
      <c r="G1" s="136"/>
      <c r="H1" s="137"/>
    </row>
    <row r="2" spans="1:2" ht="12.75">
      <c r="A2" s="138"/>
      <c r="B2" s="138"/>
    </row>
    <row r="3" spans="1:7" ht="12.75">
      <c r="A3" s="144" t="s">
        <v>213</v>
      </c>
      <c r="B3" s="144" t="s">
        <v>214</v>
      </c>
      <c r="C3" s="149" t="s">
        <v>97</v>
      </c>
      <c r="D3" s="149" t="s">
        <v>266</v>
      </c>
      <c r="E3" s="149" t="s">
        <v>98</v>
      </c>
      <c r="F3" s="149" t="s">
        <v>228</v>
      </c>
      <c r="G3" s="149" t="s">
        <v>231</v>
      </c>
    </row>
    <row r="4" spans="1:7" ht="12.75">
      <c r="A4" s="144"/>
      <c r="B4" s="144"/>
      <c r="C4" s="149" t="s">
        <v>215</v>
      </c>
      <c r="D4" s="149" t="s">
        <v>230</v>
      </c>
      <c r="E4" s="149" t="s">
        <v>216</v>
      </c>
      <c r="F4" s="149" t="s">
        <v>99</v>
      </c>
      <c r="G4" s="149" t="s">
        <v>232</v>
      </c>
    </row>
    <row r="5" spans="1:7" ht="12.75">
      <c r="A5" s="151"/>
      <c r="B5" s="151"/>
      <c r="C5" s="152" t="s">
        <v>100</v>
      </c>
      <c r="D5" s="152" t="s">
        <v>55</v>
      </c>
      <c r="E5" s="152" t="s">
        <v>101</v>
      </c>
      <c r="F5" s="152" t="s">
        <v>101</v>
      </c>
      <c r="G5" s="152" t="s">
        <v>90</v>
      </c>
    </row>
    <row r="6" spans="1:8" ht="12.75">
      <c r="A6" s="234"/>
      <c r="B6" s="234"/>
      <c r="C6" s="249"/>
      <c r="D6" s="249"/>
      <c r="E6" s="249"/>
      <c r="F6" s="249"/>
      <c r="G6" s="249"/>
      <c r="H6" s="234"/>
    </row>
    <row r="7" spans="1:7" ht="12.75">
      <c r="A7" s="139" t="s">
        <v>376</v>
      </c>
      <c r="B7" s="139" t="s">
        <v>374</v>
      </c>
      <c r="C7" s="426" t="s">
        <v>375</v>
      </c>
      <c r="D7" s="174">
        <v>700</v>
      </c>
      <c r="E7" s="174">
        <v>580</v>
      </c>
      <c r="F7" s="174">
        <v>580</v>
      </c>
      <c r="G7" s="174">
        <v>2007</v>
      </c>
    </row>
    <row r="9" spans="1:7" ht="12.75">
      <c r="A9" s="139" t="s">
        <v>116</v>
      </c>
      <c r="B9" s="139" t="s">
        <v>397</v>
      </c>
      <c r="C9" s="174">
        <v>500</v>
      </c>
      <c r="D9" s="174">
        <v>800</v>
      </c>
      <c r="E9" s="174">
        <v>300</v>
      </c>
      <c r="F9" s="174">
        <v>200</v>
      </c>
      <c r="G9" s="174">
        <v>2010</v>
      </c>
    </row>
    <row r="10" spans="1:7" ht="12.75">
      <c r="A10" s="123"/>
      <c r="B10" s="125"/>
      <c r="C10" s="129"/>
      <c r="D10" s="129"/>
      <c r="E10" s="129"/>
      <c r="G10" s="312"/>
    </row>
    <row r="11" spans="1:7" ht="12.75">
      <c r="A11" s="160" t="s">
        <v>417</v>
      </c>
      <c r="B11" s="125" t="s">
        <v>418</v>
      </c>
      <c r="C11" s="452" t="s">
        <v>419</v>
      </c>
      <c r="D11" s="129">
        <v>350</v>
      </c>
      <c r="E11" s="129">
        <v>105</v>
      </c>
      <c r="F11" s="174">
        <v>74</v>
      </c>
      <c r="G11" s="174">
        <v>2006</v>
      </c>
    </row>
    <row r="12" spans="1:5" ht="12.75">
      <c r="A12" s="123"/>
      <c r="B12" s="125"/>
      <c r="C12" s="129"/>
      <c r="D12" s="129"/>
      <c r="E12" s="129"/>
    </row>
    <row r="13" spans="1:2" ht="12.75">
      <c r="A13" s="165"/>
      <c r="B13" s="162"/>
    </row>
    <row r="22" ht="12.75">
      <c r="H22" s="173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75" r:id="rId2"/>
  <headerFooter alignWithMargins="0">
    <oddFooter>&amp;CNordel 1999&amp;R&amp;D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4.7109375" style="139" customWidth="1"/>
    <col min="2" max="2" width="7.8515625" style="139" customWidth="1"/>
    <col min="3" max="3" width="17.140625" style="139" customWidth="1"/>
    <col min="4" max="4" width="2.421875" style="139" customWidth="1"/>
    <col min="5" max="5" width="20.7109375" style="174" customWidth="1"/>
    <col min="6" max="6" width="2.28125" style="139" customWidth="1"/>
    <col min="7" max="7" width="14.8515625" style="174" customWidth="1"/>
    <col min="8" max="8" width="1.7109375" style="139" customWidth="1"/>
    <col min="9" max="16384" width="9.140625" style="139" customWidth="1"/>
  </cols>
  <sheetData>
    <row r="1" spans="1:12" s="132" customFormat="1" ht="15">
      <c r="A1" s="131" t="s">
        <v>18</v>
      </c>
      <c r="B1" s="131" t="s">
        <v>430</v>
      </c>
      <c r="C1" s="139"/>
      <c r="D1" s="139"/>
      <c r="F1" s="139"/>
      <c r="G1" s="136"/>
      <c r="H1" s="139"/>
      <c r="I1" s="136"/>
      <c r="J1" s="136"/>
      <c r="K1" s="136"/>
      <c r="L1" s="137"/>
    </row>
    <row r="3" spans="3:8" ht="12.75">
      <c r="C3" s="174" t="s">
        <v>292</v>
      </c>
      <c r="D3" s="174"/>
      <c r="E3" s="174" t="s">
        <v>293</v>
      </c>
      <c r="F3" s="174"/>
      <c r="G3" s="174" t="s">
        <v>150</v>
      </c>
      <c r="H3" s="174"/>
    </row>
    <row r="4" spans="3:8" ht="12.75">
      <c r="C4" s="174" t="s">
        <v>101</v>
      </c>
      <c r="D4" s="174"/>
      <c r="E4" s="174" t="s">
        <v>101</v>
      </c>
      <c r="F4" s="174"/>
      <c r="G4" s="174" t="s">
        <v>101</v>
      </c>
      <c r="H4" s="174"/>
    </row>
    <row r="5" spans="1:10" ht="12.75">
      <c r="A5" s="234"/>
      <c r="B5" s="252"/>
      <c r="C5" s="253"/>
      <c r="D5" s="253"/>
      <c r="E5" s="253"/>
      <c r="F5" s="253"/>
      <c r="G5" s="253"/>
      <c r="H5" s="249"/>
      <c r="I5" s="234"/>
      <c r="J5" s="234"/>
    </row>
    <row r="6" spans="1:8" s="125" customFormat="1" ht="14.25">
      <c r="A6" s="234"/>
      <c r="B6" s="125" t="s">
        <v>48</v>
      </c>
      <c r="C6" s="239">
        <v>1400</v>
      </c>
      <c r="D6" s="336"/>
      <c r="E6" s="239">
        <v>500</v>
      </c>
      <c r="F6" s="336"/>
      <c r="G6" s="251">
        <v>4100</v>
      </c>
      <c r="H6" s="336"/>
    </row>
    <row r="7" spans="1:8" s="125" customFormat="1" ht="14.25">
      <c r="A7" s="234"/>
      <c r="B7" s="125" t="s">
        <v>49</v>
      </c>
      <c r="C7" s="239">
        <v>4400</v>
      </c>
      <c r="D7" s="336"/>
      <c r="E7" s="239">
        <v>2400</v>
      </c>
      <c r="F7" s="129"/>
      <c r="G7" s="239">
        <v>15900</v>
      </c>
      <c r="H7" s="129"/>
    </row>
    <row r="8" spans="1:8" s="125" customFormat="1" ht="12.75">
      <c r="A8" s="234"/>
      <c r="B8" s="125" t="s">
        <v>50</v>
      </c>
      <c r="C8" s="123">
        <v>226</v>
      </c>
      <c r="D8" s="327" t="s">
        <v>352</v>
      </c>
      <c r="E8" s="239">
        <v>523</v>
      </c>
      <c r="F8" s="129"/>
      <c r="G8" s="239">
        <v>1168</v>
      </c>
      <c r="H8" s="129"/>
    </row>
    <row r="9" spans="1:8" s="125" customFormat="1" ht="14.25">
      <c r="A9" s="234"/>
      <c r="B9" s="125" t="s">
        <v>51</v>
      </c>
      <c r="C9" s="239">
        <v>2100</v>
      </c>
      <c r="D9" s="129"/>
      <c r="E9" s="239">
        <v>5600</v>
      </c>
      <c r="F9" s="336"/>
      <c r="G9" s="239">
        <v>10500</v>
      </c>
      <c r="H9" s="129"/>
    </row>
    <row r="10" spans="1:8" s="125" customFormat="1" ht="14.25">
      <c r="A10" s="234"/>
      <c r="B10" s="125" t="s">
        <v>52</v>
      </c>
      <c r="C10" s="251">
        <v>11100</v>
      </c>
      <c r="D10" s="336"/>
      <c r="E10" s="251">
        <v>4600</v>
      </c>
      <c r="F10" s="336"/>
      <c r="G10" s="251">
        <v>15000</v>
      </c>
      <c r="H10" s="129"/>
    </row>
    <row r="11" spans="1:11" ht="12.75">
      <c r="A11" s="234"/>
      <c r="B11" s="125"/>
      <c r="C11" s="125"/>
      <c r="D11" s="125"/>
      <c r="E11" s="129"/>
      <c r="F11" s="125"/>
      <c r="G11" s="129"/>
      <c r="H11" s="125"/>
      <c r="I11" s="125"/>
      <c r="J11" s="125"/>
      <c r="K11" s="125"/>
    </row>
    <row r="12" spans="1:11" ht="12.75">
      <c r="A12" s="234"/>
      <c r="B12" s="125"/>
      <c r="C12" s="125"/>
      <c r="D12" s="125"/>
      <c r="E12" s="129"/>
      <c r="F12" s="125"/>
      <c r="G12" s="129"/>
      <c r="H12" s="125"/>
      <c r="I12" s="125"/>
      <c r="J12" s="125"/>
      <c r="K12" s="125"/>
    </row>
    <row r="13" spans="1:11" ht="12.75">
      <c r="A13" s="234"/>
      <c r="B13" s="129" t="s">
        <v>77</v>
      </c>
      <c r="C13" s="125" t="s">
        <v>265</v>
      </c>
      <c r="D13" s="158"/>
      <c r="E13" s="129"/>
      <c r="F13" s="158"/>
      <c r="G13" s="129"/>
      <c r="H13" s="158"/>
      <c r="I13" s="125"/>
      <c r="J13" s="125"/>
      <c r="K13" s="125"/>
    </row>
    <row r="26" ht="12.75">
      <c r="H26" s="173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1"/>
  <headerFooter alignWithMargins="0">
    <oddFooter>&amp;CNordel 1999&amp;R&amp;D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7109375" style="139" customWidth="1"/>
    <col min="2" max="2" width="31.421875" style="139" customWidth="1"/>
    <col min="3" max="3" width="9.421875" style="139" bestFit="1" customWidth="1"/>
    <col min="4" max="4" width="1.8515625" style="139" customWidth="1"/>
    <col min="5" max="5" width="9.28125" style="125" customWidth="1"/>
    <col min="6" max="6" width="8.7109375" style="125" customWidth="1"/>
    <col min="7" max="7" width="9.140625" style="125" customWidth="1"/>
    <col min="8" max="8" width="1.7109375" style="125" customWidth="1"/>
    <col min="9" max="9" width="9.140625" style="125" customWidth="1"/>
    <col min="10" max="10" width="7.57421875" style="130" bestFit="1" customWidth="1"/>
    <col min="11" max="11" width="3.57421875" style="139" customWidth="1"/>
    <col min="12" max="12" width="15.00390625" style="139" bestFit="1" customWidth="1"/>
    <col min="13" max="13" width="12.8515625" style="139" bestFit="1" customWidth="1"/>
    <col min="14" max="15" width="9.140625" style="139" customWidth="1"/>
    <col min="16" max="16" width="29.00390625" style="139" customWidth="1"/>
    <col min="17" max="16384" width="9.140625" style="139" customWidth="1"/>
  </cols>
  <sheetData>
    <row r="1" spans="1:10" s="132" customFormat="1" ht="15.75">
      <c r="A1" s="131" t="s">
        <v>20</v>
      </c>
      <c r="B1" s="131" t="s">
        <v>431</v>
      </c>
      <c r="E1" s="121"/>
      <c r="F1" s="121"/>
      <c r="G1" s="121"/>
      <c r="H1" s="121"/>
      <c r="I1" s="121"/>
      <c r="J1" s="122"/>
    </row>
    <row r="2" spans="1:10" s="132" customFormat="1" ht="12.75" customHeight="1">
      <c r="A2" s="131"/>
      <c r="B2" s="131"/>
      <c r="E2" s="121"/>
      <c r="F2" s="121"/>
      <c r="G2" s="121"/>
      <c r="H2" s="121"/>
      <c r="I2" s="121"/>
      <c r="J2" s="122"/>
    </row>
    <row r="3" spans="1:12" s="132" customFormat="1" ht="12.75" customHeight="1">
      <c r="A3" s="131"/>
      <c r="B3" s="131"/>
      <c r="C3" s="123"/>
      <c r="D3" s="123"/>
      <c r="E3" s="125"/>
      <c r="F3" s="121"/>
      <c r="G3" s="121"/>
      <c r="H3" s="121"/>
      <c r="I3" s="121"/>
      <c r="J3" s="122"/>
      <c r="L3" s="177"/>
    </row>
    <row r="4" spans="2:24" ht="12.75" customHeight="1">
      <c r="B4" s="139" t="s">
        <v>202</v>
      </c>
      <c r="C4" s="256">
        <v>0.569</v>
      </c>
      <c r="D4" s="257"/>
      <c r="E4" s="256"/>
      <c r="L4" s="178"/>
      <c r="P4" s="193"/>
      <c r="Q4" s="633"/>
      <c r="R4" s="193"/>
      <c r="S4" s="193"/>
      <c r="T4" s="193"/>
      <c r="U4" s="193"/>
      <c r="V4" s="193"/>
      <c r="W4" s="193"/>
      <c r="X4" s="193"/>
    </row>
    <row r="5" spans="2:24" ht="12.75">
      <c r="B5" s="139" t="s">
        <v>203</v>
      </c>
      <c r="C5" s="256">
        <f>ROUND(J14/$J$13,3)</f>
        <v>0.227</v>
      </c>
      <c r="D5" s="257"/>
      <c r="E5" s="256"/>
      <c r="L5" s="178"/>
      <c r="P5" s="193"/>
      <c r="Q5" s="633"/>
      <c r="R5" s="193"/>
      <c r="S5" s="193"/>
      <c r="T5" s="193"/>
      <c r="U5" s="193"/>
      <c r="V5" s="193"/>
      <c r="W5" s="193"/>
      <c r="X5" s="193"/>
    </row>
    <row r="6" spans="2:24" ht="12.75">
      <c r="B6" s="139" t="s">
        <v>204</v>
      </c>
      <c r="C6" s="256">
        <f>ROUND(J15/$J$13,3)</f>
        <v>0.18</v>
      </c>
      <c r="D6" s="257"/>
      <c r="E6" s="256"/>
      <c r="L6" s="178"/>
      <c r="P6" s="193"/>
      <c r="Q6" s="633"/>
      <c r="R6" s="193"/>
      <c r="S6" s="193"/>
      <c r="T6" s="193"/>
      <c r="U6" s="193"/>
      <c r="V6" s="193"/>
      <c r="W6" s="193"/>
      <c r="X6" s="193"/>
    </row>
    <row r="7" spans="2:24" ht="12.75">
      <c r="B7" s="139" t="s">
        <v>86</v>
      </c>
      <c r="C7" s="256">
        <f>ROUND(J21/$J$13,3)</f>
        <v>0.02</v>
      </c>
      <c r="D7" s="257"/>
      <c r="E7" s="256"/>
      <c r="L7" s="178"/>
      <c r="P7" s="193"/>
      <c r="Q7" s="633"/>
      <c r="R7" s="193"/>
      <c r="S7" s="193"/>
      <c r="T7" s="193"/>
      <c r="U7" s="193"/>
      <c r="V7" s="193"/>
      <c r="W7" s="193"/>
      <c r="X7" s="193"/>
    </row>
    <row r="8" spans="2:24" ht="12.75">
      <c r="B8" s="139" t="s">
        <v>320</v>
      </c>
      <c r="C8" s="256">
        <f>ROUND(J22/$J$13,3)</f>
        <v>0.004</v>
      </c>
      <c r="D8" s="257"/>
      <c r="E8" s="256"/>
      <c r="L8" s="179"/>
      <c r="P8" s="193"/>
      <c r="Q8" s="633"/>
      <c r="R8" s="193"/>
      <c r="S8" s="193"/>
      <c r="T8" s="193"/>
      <c r="U8" s="193"/>
      <c r="V8" s="193"/>
      <c r="W8" s="193"/>
      <c r="X8" s="193"/>
    </row>
    <row r="9" spans="3:24" ht="12.75">
      <c r="C9" s="256">
        <f>SUM(C4:C8)</f>
        <v>1</v>
      </c>
      <c r="D9" s="257"/>
      <c r="E9" s="256"/>
      <c r="L9" s="179"/>
      <c r="P9" s="193"/>
      <c r="Q9" s="633"/>
      <c r="R9" s="193"/>
      <c r="S9" s="193"/>
      <c r="T9" s="193"/>
      <c r="U9" s="193"/>
      <c r="V9" s="193"/>
      <c r="W9" s="193"/>
      <c r="X9" s="193"/>
    </row>
    <row r="10" spans="3:24" ht="12.75">
      <c r="C10" s="256"/>
      <c r="L10" s="179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1:24" s="132" customFormat="1" ht="15.75">
      <c r="A11" s="131" t="s">
        <v>21</v>
      </c>
      <c r="B11" s="131" t="s">
        <v>432</v>
      </c>
      <c r="E11" s="121"/>
      <c r="F11" s="121"/>
      <c r="G11" s="258"/>
      <c r="H11" s="258"/>
      <c r="I11" s="121"/>
      <c r="J11" s="122"/>
      <c r="L11" s="180"/>
      <c r="P11" s="357"/>
      <c r="Q11" s="357"/>
      <c r="R11" s="357"/>
      <c r="S11" s="357"/>
      <c r="T11" s="357"/>
      <c r="U11" s="357"/>
      <c r="V11" s="357"/>
      <c r="W11" s="357"/>
      <c r="X11" s="357"/>
    </row>
    <row r="12" spans="2:24" ht="12.75">
      <c r="B12" s="172"/>
      <c r="C12" s="173" t="s">
        <v>48</v>
      </c>
      <c r="D12" s="173"/>
      <c r="E12" s="123" t="s">
        <v>49</v>
      </c>
      <c r="F12" s="123" t="s">
        <v>50</v>
      </c>
      <c r="G12" s="123" t="s">
        <v>51</v>
      </c>
      <c r="H12" s="123"/>
      <c r="I12" s="123" t="s">
        <v>52</v>
      </c>
      <c r="J12" s="259" t="s">
        <v>53</v>
      </c>
      <c r="K12" s="181"/>
      <c r="L12" s="182"/>
      <c r="P12" s="634"/>
      <c r="Q12" s="334"/>
      <c r="R12" s="334"/>
      <c r="S12" s="372"/>
      <c r="T12" s="372"/>
      <c r="U12" s="372"/>
      <c r="V12" s="372"/>
      <c r="W12" s="372"/>
      <c r="X12" s="635"/>
    </row>
    <row r="13" spans="2:24" ht="14.25">
      <c r="B13" s="139" t="s">
        <v>235</v>
      </c>
      <c r="C13" s="318">
        <f>C15+C20+C21</f>
        <v>34353</v>
      </c>
      <c r="D13" s="338"/>
      <c r="E13" s="318">
        <f>E14+E15+E20+E21</f>
        <v>67862</v>
      </c>
      <c r="F13" s="318">
        <f>F15+F20+F22</f>
        <v>8679</v>
      </c>
      <c r="G13" s="318">
        <f>G15+G20+G21</f>
        <v>137948</v>
      </c>
      <c r="H13" s="353" t="s">
        <v>78</v>
      </c>
      <c r="I13" s="318">
        <f>I14+I15+I20+I21</f>
        <v>154729</v>
      </c>
      <c r="J13" s="383">
        <f>SUM(C13:I13)</f>
        <v>403571</v>
      </c>
      <c r="K13" s="183"/>
      <c r="L13" s="326"/>
      <c r="M13" s="183"/>
      <c r="P13" s="193"/>
      <c r="Q13" s="229"/>
      <c r="R13" s="354"/>
      <c r="S13" s="229"/>
      <c r="T13" s="229"/>
      <c r="U13" s="229"/>
      <c r="V13" s="489"/>
      <c r="W13" s="229"/>
      <c r="X13" s="636"/>
    </row>
    <row r="14" spans="2:24" ht="12.75">
      <c r="B14" s="139" t="s">
        <v>203</v>
      </c>
      <c r="C14" s="316" t="s">
        <v>138</v>
      </c>
      <c r="D14" s="338"/>
      <c r="E14" s="318">
        <v>22334</v>
      </c>
      <c r="F14" s="316" t="s">
        <v>138</v>
      </c>
      <c r="G14" s="316" t="s">
        <v>138</v>
      </c>
      <c r="H14" s="318"/>
      <c r="I14" s="318">
        <v>69461</v>
      </c>
      <c r="J14" s="260">
        <f>SUM(C14:I14)</f>
        <v>91795</v>
      </c>
      <c r="K14" s="183"/>
      <c r="L14" s="326"/>
      <c r="M14" s="183"/>
      <c r="P14" s="193"/>
      <c r="Q14" s="229"/>
      <c r="R14" s="354"/>
      <c r="S14" s="229"/>
      <c r="T14" s="229"/>
      <c r="U14" s="229"/>
      <c r="V14" s="229"/>
      <c r="W14" s="229"/>
      <c r="X14" s="636"/>
    </row>
    <row r="15" spans="2:24" ht="12.75" customHeight="1">
      <c r="B15" s="139" t="s">
        <v>204</v>
      </c>
      <c r="C15" s="318">
        <f>SUM(C16:C19)</f>
        <v>27715</v>
      </c>
      <c r="D15" s="338"/>
      <c r="E15" s="318">
        <f>SUM(E16:E19)</f>
        <v>31764</v>
      </c>
      <c r="F15" s="318">
        <f>F19</f>
        <v>8</v>
      </c>
      <c r="G15" s="318">
        <f>SUM(G16:G19)</f>
        <v>976</v>
      </c>
      <c r="H15" s="318"/>
      <c r="I15" s="318">
        <f>SUM(I16:I19)</f>
        <v>12195</v>
      </c>
      <c r="J15" s="260">
        <f>SUM(C15:I15)</f>
        <v>72658</v>
      </c>
      <c r="K15" s="183"/>
      <c r="L15" s="326"/>
      <c r="M15" s="183"/>
      <c r="P15" s="193"/>
      <c r="Q15" s="229"/>
      <c r="R15" s="354"/>
      <c r="S15" s="229"/>
      <c r="T15" s="229"/>
      <c r="U15" s="229"/>
      <c r="V15" s="229"/>
      <c r="W15" s="229"/>
      <c r="X15" s="636"/>
    </row>
    <row r="16" spans="2:24" ht="12.75" customHeight="1">
      <c r="B16" s="227" t="s">
        <v>509</v>
      </c>
      <c r="C16" s="378"/>
      <c r="D16" s="353"/>
      <c r="E16" s="318">
        <v>5680</v>
      </c>
      <c r="F16" s="316" t="s">
        <v>138</v>
      </c>
      <c r="G16" s="318">
        <v>0</v>
      </c>
      <c r="H16" s="318"/>
      <c r="I16" s="318">
        <v>513</v>
      </c>
      <c r="J16" s="260">
        <f aca="true" t="shared" si="0" ref="J16:J22">SUM(C16:I16)</f>
        <v>6193</v>
      </c>
      <c r="K16" s="183"/>
      <c r="L16" s="326"/>
      <c r="M16" s="183"/>
      <c r="P16" s="637"/>
      <c r="Q16" s="638"/>
      <c r="R16" s="489"/>
      <c r="S16" s="229"/>
      <c r="T16" s="638"/>
      <c r="U16" s="229"/>
      <c r="V16" s="229"/>
      <c r="W16" s="229"/>
      <c r="X16" s="636"/>
    </row>
    <row r="17" spans="2:24" ht="12.75" customHeight="1">
      <c r="B17" s="227" t="s">
        <v>285</v>
      </c>
      <c r="C17" s="378">
        <v>25886</v>
      </c>
      <c r="D17" s="353" t="s">
        <v>77</v>
      </c>
      <c r="E17" s="318">
        <v>14446</v>
      </c>
      <c r="F17" s="316" t="s">
        <v>138</v>
      </c>
      <c r="G17" s="318">
        <v>89</v>
      </c>
      <c r="H17" s="318"/>
      <c r="I17" s="318">
        <v>6315</v>
      </c>
      <c r="J17" s="260">
        <f t="shared" si="0"/>
        <v>46736</v>
      </c>
      <c r="K17" s="183"/>
      <c r="L17" s="326"/>
      <c r="M17" s="183"/>
      <c r="P17" s="637"/>
      <c r="Q17" s="638"/>
      <c r="R17" s="489"/>
      <c r="S17" s="229"/>
      <c r="T17" s="638"/>
      <c r="U17" s="229"/>
      <c r="V17" s="229"/>
      <c r="W17" s="229"/>
      <c r="X17" s="636"/>
    </row>
    <row r="18" spans="2:24" ht="14.25">
      <c r="B18" s="227" t="s">
        <v>286</v>
      </c>
      <c r="C18" s="318">
        <v>1829</v>
      </c>
      <c r="D18" s="353"/>
      <c r="E18" s="318">
        <v>11623</v>
      </c>
      <c r="F18" s="316" t="s">
        <v>138</v>
      </c>
      <c r="G18" s="378">
        <v>531</v>
      </c>
      <c r="H18" s="430"/>
      <c r="I18" s="318">
        <v>5336</v>
      </c>
      <c r="J18" s="260">
        <f t="shared" si="0"/>
        <v>19319</v>
      </c>
      <c r="K18" s="183"/>
      <c r="L18" s="326"/>
      <c r="M18" s="183"/>
      <c r="P18" s="637"/>
      <c r="Q18" s="229"/>
      <c r="R18" s="489"/>
      <c r="S18" s="229"/>
      <c r="T18" s="638"/>
      <c r="U18" s="638"/>
      <c r="V18" s="638"/>
      <c r="W18" s="229"/>
      <c r="X18" s="636"/>
    </row>
    <row r="19" spans="2:24" ht="12.75">
      <c r="B19" s="227" t="s">
        <v>205</v>
      </c>
      <c r="C19" s="318">
        <v>0</v>
      </c>
      <c r="D19" s="338"/>
      <c r="E19" s="318">
        <v>15</v>
      </c>
      <c r="F19" s="378">
        <v>8</v>
      </c>
      <c r="G19" s="318">
        <v>356</v>
      </c>
      <c r="H19" s="318"/>
      <c r="I19" s="318">
        <v>31</v>
      </c>
      <c r="J19" s="260">
        <f t="shared" si="0"/>
        <v>410</v>
      </c>
      <c r="K19" s="183"/>
      <c r="L19" s="326"/>
      <c r="M19" s="183"/>
      <c r="P19" s="637"/>
      <c r="Q19" s="229"/>
      <c r="R19" s="354"/>
      <c r="S19" s="229"/>
      <c r="T19" s="638"/>
      <c r="U19" s="229"/>
      <c r="V19" s="229"/>
      <c r="W19" s="229"/>
      <c r="X19" s="636"/>
    </row>
    <row r="20" spans="2:24" s="125" customFormat="1" ht="12.75">
      <c r="B20" s="139" t="s">
        <v>202</v>
      </c>
      <c r="C20" s="318">
        <v>23</v>
      </c>
      <c r="D20" s="338"/>
      <c r="E20" s="318">
        <v>13597</v>
      </c>
      <c r="F20" s="318">
        <v>7013</v>
      </c>
      <c r="G20" s="318">
        <v>136465</v>
      </c>
      <c r="H20" s="318"/>
      <c r="I20" s="318">
        <v>72143</v>
      </c>
      <c r="J20" s="260">
        <f>SUM(C20:I20)</f>
        <v>229241</v>
      </c>
      <c r="K20" s="184"/>
      <c r="L20" s="326"/>
      <c r="M20" s="183"/>
      <c r="P20" s="366"/>
      <c r="Q20" s="229"/>
      <c r="R20" s="354"/>
      <c r="S20" s="229"/>
      <c r="T20" s="229"/>
      <c r="U20" s="229"/>
      <c r="V20" s="229"/>
      <c r="W20" s="229"/>
      <c r="X20" s="636"/>
    </row>
    <row r="21" spans="2:24" s="125" customFormat="1" ht="12.75">
      <c r="B21" s="139" t="s">
        <v>86</v>
      </c>
      <c r="C21" s="318">
        <v>6615</v>
      </c>
      <c r="D21" s="338"/>
      <c r="E21" s="318">
        <v>167</v>
      </c>
      <c r="F21" s="316" t="s">
        <v>138</v>
      </c>
      <c r="G21" s="318">
        <v>507</v>
      </c>
      <c r="H21" s="318"/>
      <c r="I21" s="318">
        <v>930</v>
      </c>
      <c r="J21" s="260">
        <f>SUM(C21:I21)</f>
        <v>8219</v>
      </c>
      <c r="K21" s="184"/>
      <c r="L21" s="326"/>
      <c r="M21" s="186"/>
      <c r="P21" s="639"/>
      <c r="Q21" s="229"/>
      <c r="R21" s="354"/>
      <c r="S21" s="229"/>
      <c r="T21" s="229"/>
      <c r="U21" s="229"/>
      <c r="V21" s="229"/>
      <c r="W21" s="229"/>
      <c r="X21" s="636"/>
    </row>
    <row r="22" spans="2:24" s="125" customFormat="1" ht="12.75">
      <c r="B22" s="139" t="s">
        <v>87</v>
      </c>
      <c r="C22" s="316" t="s">
        <v>138</v>
      </c>
      <c r="D22" s="338"/>
      <c r="E22" s="316" t="s">
        <v>138</v>
      </c>
      <c r="F22" s="378">
        <v>1658</v>
      </c>
      <c r="G22" s="316" t="s">
        <v>138</v>
      </c>
      <c r="H22" s="318"/>
      <c r="I22" s="316" t="s">
        <v>138</v>
      </c>
      <c r="J22" s="260">
        <f t="shared" si="0"/>
        <v>1658</v>
      </c>
      <c r="K22" s="184"/>
      <c r="L22" s="326"/>
      <c r="M22" s="186"/>
      <c r="P22" s="639"/>
      <c r="Q22" s="229"/>
      <c r="R22" s="354"/>
      <c r="S22" s="229"/>
      <c r="T22" s="229"/>
      <c r="U22" s="229"/>
      <c r="V22" s="229"/>
      <c r="W22" s="229"/>
      <c r="X22" s="636"/>
    </row>
    <row r="23" spans="2:24" ht="10.5" customHeight="1">
      <c r="B23" s="227"/>
      <c r="C23" s="184"/>
      <c r="D23" s="185"/>
      <c r="E23" s="184"/>
      <c r="F23" s="184"/>
      <c r="G23" s="184"/>
      <c r="H23" s="184"/>
      <c r="I23" s="187"/>
      <c r="J23" s="260"/>
      <c r="K23" s="183"/>
      <c r="L23" s="326"/>
      <c r="P23" s="637"/>
      <c r="Q23" s="229"/>
      <c r="R23" s="354"/>
      <c r="S23" s="229"/>
      <c r="T23" s="229"/>
      <c r="U23" s="229"/>
      <c r="V23" s="229"/>
      <c r="W23" s="636"/>
      <c r="X23" s="636"/>
    </row>
    <row r="24" spans="2:24" s="162" customFormat="1" ht="14.25">
      <c r="B24" s="162" t="s">
        <v>484</v>
      </c>
      <c r="C24" s="318">
        <v>38370</v>
      </c>
      <c r="D24" s="338"/>
      <c r="E24" s="318">
        <v>82155</v>
      </c>
      <c r="F24" s="318">
        <v>8621</v>
      </c>
      <c r="G24" s="318">
        <v>110545</v>
      </c>
      <c r="H24" s="353" t="s">
        <v>78</v>
      </c>
      <c r="I24" s="318">
        <v>148758</v>
      </c>
      <c r="J24" s="260">
        <f>C24+E24+F24+G24+I24</f>
        <v>388449</v>
      </c>
      <c r="K24" s="188"/>
      <c r="L24" s="326"/>
      <c r="M24" s="188"/>
      <c r="P24" s="621"/>
      <c r="Q24" s="229"/>
      <c r="R24" s="354"/>
      <c r="S24" s="229"/>
      <c r="T24" s="229"/>
      <c r="U24" s="229"/>
      <c r="V24" s="489"/>
      <c r="W24" s="229"/>
      <c r="X24" s="636"/>
    </row>
    <row r="25" spans="2:24" s="162" customFormat="1" ht="12.75">
      <c r="B25" s="162" t="s">
        <v>508</v>
      </c>
      <c r="C25" s="337">
        <f>+C13/C24-1</f>
        <v>-0.10469116497263486</v>
      </c>
      <c r="D25" s="263"/>
      <c r="E25" s="337">
        <f>+E13/E24-1</f>
        <v>-0.1739760209360356</v>
      </c>
      <c r="F25" s="337">
        <f>+F13/F24-1</f>
        <v>0.006727757800719214</v>
      </c>
      <c r="G25" s="337">
        <f>+G13/G24-1</f>
        <v>0.24788999954769553</v>
      </c>
      <c r="H25" s="337"/>
      <c r="I25" s="337">
        <f>+I13/I24-1</f>
        <v>0.04013901773350015</v>
      </c>
      <c r="J25" s="264">
        <f>+J13/J24-1</f>
        <v>0.038929177318000496</v>
      </c>
      <c r="K25" s="189"/>
      <c r="L25" s="189"/>
      <c r="P25" s="621"/>
      <c r="Q25" s="640"/>
      <c r="R25" s="641"/>
      <c r="S25" s="640"/>
      <c r="T25" s="640"/>
      <c r="U25" s="640"/>
      <c r="V25" s="640"/>
      <c r="W25" s="640"/>
      <c r="X25" s="642"/>
    </row>
    <row r="26" spans="3:24" ht="12.75">
      <c r="C26" s="125"/>
      <c r="P26" s="193"/>
      <c r="Q26" s="193"/>
      <c r="R26" s="193"/>
      <c r="S26" s="193"/>
      <c r="T26" s="193"/>
      <c r="U26" s="193"/>
      <c r="V26" s="193"/>
      <c r="W26" s="193"/>
      <c r="X26" s="193"/>
    </row>
    <row r="27" ht="12.75">
      <c r="I27" s="184"/>
    </row>
    <row r="28" ht="12.75">
      <c r="I28" s="184"/>
    </row>
    <row r="29" ht="12.75">
      <c r="I29" s="184"/>
    </row>
    <row r="30" ht="12.75">
      <c r="I30" s="184"/>
    </row>
    <row r="31" ht="12.75">
      <c r="I31" s="184"/>
    </row>
    <row r="32" ht="12.75">
      <c r="J32" s="125"/>
    </row>
    <row r="33" spans="1:10" ht="12.75">
      <c r="A33" s="123" t="s">
        <v>77</v>
      </c>
      <c r="B33" s="157" t="s">
        <v>510</v>
      </c>
      <c r="G33" s="184"/>
      <c r="H33" s="184"/>
      <c r="I33" s="184"/>
      <c r="J33" s="184"/>
    </row>
    <row r="34" spans="1:2" ht="12.75">
      <c r="A34" s="173" t="s">
        <v>78</v>
      </c>
      <c r="B34" s="139" t="s">
        <v>305</v>
      </c>
    </row>
    <row r="35" spans="1:2" ht="12.75">
      <c r="A35" s="173"/>
      <c r="B35" s="125"/>
    </row>
    <row r="42" ht="12.75">
      <c r="I42" s="123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93" r:id="rId1"/>
  <headerFooter alignWithMargins="0">
    <oddFooter>&amp;CNordel 1999&amp;R&amp;D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2.57421875" style="139" customWidth="1"/>
    <col min="2" max="2" width="7.8515625" style="139" customWidth="1"/>
    <col min="3" max="7" width="8.57421875" style="174" customWidth="1"/>
    <col min="8" max="8" width="8.57421875" style="129" customWidth="1"/>
    <col min="9" max="9" width="8.57421875" style="174" customWidth="1"/>
    <col min="10" max="13" width="8.57421875" style="139" customWidth="1"/>
    <col min="14" max="14" width="9.8515625" style="139" customWidth="1"/>
    <col min="15" max="15" width="9.140625" style="139" customWidth="1"/>
    <col min="16" max="16" width="18.421875" style="139" customWidth="1"/>
    <col min="17" max="16384" width="9.140625" style="139" customWidth="1"/>
  </cols>
  <sheetData>
    <row r="1" spans="1:10" s="132" customFormat="1" ht="15">
      <c r="A1" s="131" t="s">
        <v>22</v>
      </c>
      <c r="B1" s="131" t="s">
        <v>433</v>
      </c>
      <c r="D1" s="136"/>
      <c r="E1" s="136"/>
      <c r="F1" s="136"/>
      <c r="G1" s="136"/>
      <c r="H1" s="121"/>
      <c r="I1" s="136"/>
      <c r="J1" s="137"/>
    </row>
    <row r="2" spans="1:10" s="132" customFormat="1" ht="15">
      <c r="A2" s="131"/>
      <c r="B2" s="190"/>
      <c r="D2" s="136"/>
      <c r="E2" s="136"/>
      <c r="F2" s="136"/>
      <c r="G2" s="136"/>
      <c r="H2" s="121"/>
      <c r="I2" s="136"/>
      <c r="J2" s="137"/>
    </row>
    <row r="3" spans="1:13" ht="12.75">
      <c r="A3"/>
      <c r="B3"/>
      <c r="C3"/>
      <c r="D3"/>
      <c r="E3"/>
      <c r="F3"/>
      <c r="G3"/>
      <c r="H3"/>
      <c r="I3"/>
      <c r="J3"/>
      <c r="K3"/>
      <c r="L3"/>
      <c r="M3"/>
    </row>
    <row r="4" spans="1:14" ht="16.5" thickBot="1">
      <c r="A4" s="479"/>
      <c r="B4" s="688" t="s">
        <v>513</v>
      </c>
      <c r="C4" s="688"/>
      <c r="D4" s="688" t="s">
        <v>49</v>
      </c>
      <c r="E4" s="688"/>
      <c r="F4" s="688" t="s">
        <v>411</v>
      </c>
      <c r="G4" s="688"/>
      <c r="H4" s="688" t="s">
        <v>412</v>
      </c>
      <c r="I4" s="688"/>
      <c r="J4" s="688" t="s">
        <v>413</v>
      </c>
      <c r="K4" s="688"/>
      <c r="L4" s="575"/>
      <c r="M4" s="688" t="s">
        <v>53</v>
      </c>
      <c r="N4" s="689"/>
    </row>
    <row r="5" spans="1:21" ht="12.75">
      <c r="A5" s="480"/>
      <c r="B5" s="481">
        <v>2005</v>
      </c>
      <c r="C5" s="482">
        <v>2004</v>
      </c>
      <c r="D5" s="481">
        <v>2005</v>
      </c>
      <c r="E5" s="482">
        <v>2004</v>
      </c>
      <c r="F5" s="483">
        <v>2005</v>
      </c>
      <c r="G5" s="482">
        <v>2004</v>
      </c>
      <c r="H5" s="483">
        <v>2005</v>
      </c>
      <c r="I5" s="482">
        <v>2004</v>
      </c>
      <c r="J5" s="483">
        <v>2005</v>
      </c>
      <c r="K5" s="482">
        <v>2004</v>
      </c>
      <c r="M5" s="576">
        <v>2005</v>
      </c>
      <c r="N5" s="577">
        <v>2004</v>
      </c>
      <c r="T5" s="193"/>
      <c r="U5" s="193"/>
    </row>
    <row r="6" spans="1:14" ht="21.75" customHeight="1" thickBot="1">
      <c r="A6" s="460" t="s">
        <v>235</v>
      </c>
      <c r="B6" s="593">
        <f>B7+B15</f>
        <v>34.4</v>
      </c>
      <c r="C6" s="599">
        <f>C7+C15</f>
        <v>38.400000000000006</v>
      </c>
      <c r="D6" s="594">
        <f>D7+D15</f>
        <v>67.9</v>
      </c>
      <c r="E6" s="610">
        <f>E7+E15</f>
        <v>82.1</v>
      </c>
      <c r="F6" s="594">
        <f>F7+F15</f>
        <v>8.7</v>
      </c>
      <c r="G6" s="612">
        <v>8.6</v>
      </c>
      <c r="H6" s="596">
        <f>H7+H15</f>
        <v>138</v>
      </c>
      <c r="I6" s="612">
        <v>110.5</v>
      </c>
      <c r="J6" s="595">
        <f>J7+J15</f>
        <v>154.7</v>
      </c>
      <c r="K6" s="612">
        <f>K7+K15</f>
        <v>148.8</v>
      </c>
      <c r="M6" s="596">
        <f>B6+D6+F6+H6+J6</f>
        <v>403.7</v>
      </c>
      <c r="N6" s="616">
        <f>C6+E6+G6+I6+K6</f>
        <v>388.4</v>
      </c>
    </row>
    <row r="7" spans="1:21" ht="18" customHeight="1">
      <c r="A7" s="461" t="s">
        <v>594</v>
      </c>
      <c r="B7" s="589">
        <f>B9</f>
        <v>23.599999999999998</v>
      </c>
      <c r="C7" s="600">
        <f>C9</f>
        <v>29.000000000000004</v>
      </c>
      <c r="D7" s="590">
        <f>D8+D9</f>
        <v>44.2</v>
      </c>
      <c r="E7" s="611">
        <f>E8+E9</f>
        <v>56</v>
      </c>
      <c r="F7" s="590">
        <f>F9</f>
        <v>0</v>
      </c>
      <c r="G7" s="611">
        <f>G9</f>
        <v>0</v>
      </c>
      <c r="H7" s="592">
        <f>H9</f>
        <v>0.4</v>
      </c>
      <c r="I7" s="615">
        <v>0.4</v>
      </c>
      <c r="J7" s="591">
        <f>J8+J9</f>
        <v>73.4</v>
      </c>
      <c r="K7" s="615">
        <f>K8+K9</f>
        <v>80.2</v>
      </c>
      <c r="M7" s="589">
        <f>B7+D7+H7+J7</f>
        <v>141.60000000000002</v>
      </c>
      <c r="N7" s="617">
        <f>C7+E7+G7+I7+K7</f>
        <v>165.60000000000002</v>
      </c>
      <c r="T7" s="193"/>
      <c r="U7" s="193"/>
    </row>
    <row r="8" spans="1:21" ht="15" customHeight="1">
      <c r="A8" s="462" t="s">
        <v>595</v>
      </c>
      <c r="B8" s="574"/>
      <c r="C8" s="601"/>
      <c r="D8" s="464">
        <v>22.3</v>
      </c>
      <c r="E8" s="465">
        <v>21.8</v>
      </c>
      <c r="F8" s="495"/>
      <c r="G8" s="601"/>
      <c r="H8" s="574"/>
      <c r="I8" s="601"/>
      <c r="J8" s="495">
        <v>69.5</v>
      </c>
      <c r="K8" s="465">
        <v>75</v>
      </c>
      <c r="M8" s="466">
        <f>D8+J8</f>
        <v>91.8</v>
      </c>
      <c r="N8" s="618">
        <f>E8+K8</f>
        <v>96.8</v>
      </c>
      <c r="T8" s="193"/>
      <c r="U8" s="193"/>
    </row>
    <row r="9" spans="1:14" ht="18" customHeight="1">
      <c r="A9" s="578" t="s">
        <v>596</v>
      </c>
      <c r="B9" s="579">
        <f aca="true" t="shared" si="0" ref="B9:K9">SUM(B10:B14)</f>
        <v>23.599999999999998</v>
      </c>
      <c r="C9" s="602">
        <f t="shared" si="0"/>
        <v>29.000000000000004</v>
      </c>
      <c r="D9" s="580">
        <f t="shared" si="0"/>
        <v>21.9</v>
      </c>
      <c r="E9" s="581">
        <f t="shared" si="0"/>
        <v>34.2</v>
      </c>
      <c r="F9" s="582">
        <f t="shared" si="0"/>
        <v>0</v>
      </c>
      <c r="G9" s="613">
        <f t="shared" si="0"/>
        <v>0</v>
      </c>
      <c r="H9" s="580">
        <f t="shared" si="0"/>
        <v>0.4</v>
      </c>
      <c r="I9" s="613">
        <f t="shared" si="0"/>
        <v>0.4</v>
      </c>
      <c r="J9" s="582">
        <f t="shared" si="0"/>
        <v>3.9</v>
      </c>
      <c r="K9" s="613">
        <f t="shared" si="0"/>
        <v>5.2</v>
      </c>
      <c r="M9" s="598">
        <f aca="true" t="shared" si="1" ref="M9:M17">B9+D9+F9+H9+J9</f>
        <v>49.8</v>
      </c>
      <c r="N9" s="581">
        <f aca="true" t="shared" si="2" ref="N9:N17">C9+E9+G9+I9+K9</f>
        <v>68.8</v>
      </c>
    </row>
    <row r="10" spans="1:14" ht="12.75">
      <c r="A10" s="462" t="s">
        <v>597</v>
      </c>
      <c r="B10" s="466">
        <v>14.5</v>
      </c>
      <c r="C10" s="603">
        <v>17.8</v>
      </c>
      <c r="D10" s="494">
        <v>7</v>
      </c>
      <c r="E10" s="465">
        <v>15.8</v>
      </c>
      <c r="F10" s="466"/>
      <c r="G10" s="465"/>
      <c r="H10" s="466"/>
      <c r="I10" s="465"/>
      <c r="J10" s="466">
        <v>1.1</v>
      </c>
      <c r="K10" s="465">
        <v>1.5</v>
      </c>
      <c r="M10" s="597">
        <f t="shared" si="1"/>
        <v>22.6</v>
      </c>
      <c r="N10" s="564">
        <f t="shared" si="2"/>
        <v>35.1</v>
      </c>
    </row>
    <row r="11" spans="1:14" ht="12.75">
      <c r="A11" s="462" t="s">
        <v>598</v>
      </c>
      <c r="B11" s="466">
        <v>0.3</v>
      </c>
      <c r="C11" s="603">
        <v>1.1</v>
      </c>
      <c r="D11" s="464">
        <v>1.5</v>
      </c>
      <c r="E11" s="465">
        <v>1.8</v>
      </c>
      <c r="F11" s="466"/>
      <c r="G11" s="465"/>
      <c r="H11" s="466"/>
      <c r="I11" s="465"/>
      <c r="J11" s="466">
        <v>1.4</v>
      </c>
      <c r="K11" s="465">
        <v>2.2</v>
      </c>
      <c r="M11" s="597">
        <f t="shared" si="1"/>
        <v>3.2</v>
      </c>
      <c r="N11" s="564">
        <f t="shared" si="2"/>
        <v>5.1000000000000005</v>
      </c>
    </row>
    <row r="12" spans="1:14" ht="12.75">
      <c r="A12" s="462" t="s">
        <v>599</v>
      </c>
      <c r="B12" s="466"/>
      <c r="C12" s="604"/>
      <c r="D12" s="464">
        <v>4.5</v>
      </c>
      <c r="E12" s="465">
        <v>6.5</v>
      </c>
      <c r="F12" s="466"/>
      <c r="G12" s="465"/>
      <c r="H12" s="466"/>
      <c r="I12" s="465"/>
      <c r="J12" s="466">
        <v>0.1</v>
      </c>
      <c r="K12" s="465">
        <v>0.1</v>
      </c>
      <c r="M12" s="597">
        <f t="shared" si="1"/>
        <v>4.6</v>
      </c>
      <c r="N12" s="564">
        <f t="shared" si="2"/>
        <v>6.6</v>
      </c>
    </row>
    <row r="13" spans="1:14" ht="12.75">
      <c r="A13" s="462" t="s">
        <v>600</v>
      </c>
      <c r="B13" s="466">
        <v>8.6</v>
      </c>
      <c r="C13" s="603">
        <v>10</v>
      </c>
      <c r="D13" s="464">
        <v>8.9</v>
      </c>
      <c r="E13" s="465">
        <v>10.1</v>
      </c>
      <c r="F13" s="466"/>
      <c r="G13" s="465"/>
      <c r="H13" s="466">
        <v>0.4</v>
      </c>
      <c r="I13" s="465">
        <v>0.4</v>
      </c>
      <c r="J13" s="466">
        <v>0.7</v>
      </c>
      <c r="K13" s="465">
        <v>0.8</v>
      </c>
      <c r="M13" s="597">
        <f t="shared" si="1"/>
        <v>18.599999999999998</v>
      </c>
      <c r="N13" s="564">
        <f t="shared" si="2"/>
        <v>21.3</v>
      </c>
    </row>
    <row r="14" spans="1:14" ht="14.25" thickBot="1">
      <c r="A14" s="467" t="s">
        <v>601</v>
      </c>
      <c r="B14" s="470">
        <v>0.2</v>
      </c>
      <c r="C14" s="605">
        <v>0.1</v>
      </c>
      <c r="D14" s="468"/>
      <c r="E14" s="469"/>
      <c r="F14" s="470"/>
      <c r="G14" s="469"/>
      <c r="H14" s="470"/>
      <c r="I14" s="469"/>
      <c r="J14" s="470">
        <v>0.6</v>
      </c>
      <c r="K14" s="469">
        <v>0.6</v>
      </c>
      <c r="M14" s="597">
        <f t="shared" si="1"/>
        <v>0.8</v>
      </c>
      <c r="N14" s="564">
        <f t="shared" si="2"/>
        <v>0.7</v>
      </c>
    </row>
    <row r="15" spans="1:14" ht="18.75" customHeight="1">
      <c r="A15" s="461" t="s">
        <v>602</v>
      </c>
      <c r="B15" s="586">
        <f>B16+B17</f>
        <v>10.8</v>
      </c>
      <c r="C15" s="587">
        <f aca="true" t="shared" si="3" ref="C15:K15">C16+C17</f>
        <v>9.4</v>
      </c>
      <c r="D15" s="586">
        <f t="shared" si="3"/>
        <v>23.7</v>
      </c>
      <c r="E15" s="587">
        <f t="shared" si="3"/>
        <v>26.1</v>
      </c>
      <c r="F15" s="588">
        <f t="shared" si="3"/>
        <v>8.7</v>
      </c>
      <c r="G15" s="587">
        <f t="shared" si="3"/>
        <v>8.6</v>
      </c>
      <c r="H15" s="588">
        <f t="shared" si="3"/>
        <v>137.6</v>
      </c>
      <c r="I15" s="587">
        <f t="shared" si="3"/>
        <v>110.10000000000001</v>
      </c>
      <c r="J15" s="588">
        <f t="shared" si="3"/>
        <v>81.3</v>
      </c>
      <c r="K15" s="587">
        <f t="shared" si="3"/>
        <v>68.6</v>
      </c>
      <c r="M15" s="586">
        <f t="shared" si="1"/>
        <v>262.1</v>
      </c>
      <c r="N15" s="619">
        <f t="shared" si="2"/>
        <v>222.8</v>
      </c>
    </row>
    <row r="16" spans="1:14" ht="14.25" customHeight="1">
      <c r="A16" s="462" t="s">
        <v>369</v>
      </c>
      <c r="B16" s="495">
        <v>0</v>
      </c>
      <c r="C16" s="606">
        <v>0</v>
      </c>
      <c r="D16" s="464">
        <v>13.6</v>
      </c>
      <c r="E16" s="465">
        <v>14.9</v>
      </c>
      <c r="F16" s="466">
        <v>7</v>
      </c>
      <c r="G16" s="465">
        <v>7.1</v>
      </c>
      <c r="H16" s="466">
        <v>136.5</v>
      </c>
      <c r="I16" s="465">
        <v>109.2</v>
      </c>
      <c r="J16" s="466">
        <v>72.1</v>
      </c>
      <c r="K16" s="465">
        <v>60.1</v>
      </c>
      <c r="M16" s="466">
        <f t="shared" si="1"/>
        <v>229.2</v>
      </c>
      <c r="N16" s="620">
        <f t="shared" si="2"/>
        <v>191.29999999999998</v>
      </c>
    </row>
    <row r="17" spans="1:14" ht="18" customHeight="1">
      <c r="A17" s="578" t="s">
        <v>603</v>
      </c>
      <c r="B17" s="585">
        <f>SUM(B18:B20)</f>
        <v>10.8</v>
      </c>
      <c r="C17" s="607">
        <f>SUM(C18:C20)</f>
        <v>9.4</v>
      </c>
      <c r="D17" s="585">
        <f>SUM(D18:D20)</f>
        <v>10.1</v>
      </c>
      <c r="E17" s="607">
        <f>SUM(E18:E20)</f>
        <v>11.2</v>
      </c>
      <c r="F17" s="584">
        <f>SUM(F18:F21)</f>
        <v>1.7</v>
      </c>
      <c r="G17" s="583">
        <f>SUM(G18:G21)</f>
        <v>1.5</v>
      </c>
      <c r="H17" s="584">
        <f>SUM(H18:H20)</f>
        <v>1.1</v>
      </c>
      <c r="I17" s="583">
        <f>SUM(I18:I20)</f>
        <v>0.8999999999999999</v>
      </c>
      <c r="J17" s="584">
        <f>SUM(J18:J20)</f>
        <v>9.200000000000001</v>
      </c>
      <c r="K17" s="583">
        <f>SUM(K18:K20)</f>
        <v>8.5</v>
      </c>
      <c r="M17" s="585">
        <f t="shared" si="1"/>
        <v>32.9</v>
      </c>
      <c r="N17" s="607">
        <f t="shared" si="2"/>
        <v>31.5</v>
      </c>
    </row>
    <row r="18" spans="1:14" ht="12.75">
      <c r="A18" s="462" t="s">
        <v>604</v>
      </c>
      <c r="B18" s="466">
        <v>6.6</v>
      </c>
      <c r="C18" s="603">
        <v>6.6</v>
      </c>
      <c r="D18" s="464">
        <v>0.2</v>
      </c>
      <c r="E18" s="465">
        <v>0.1</v>
      </c>
      <c r="F18" s="495"/>
      <c r="G18" s="565"/>
      <c r="H18" s="466">
        <v>0.5</v>
      </c>
      <c r="I18" s="465">
        <v>0.3</v>
      </c>
      <c r="J18" s="466">
        <v>0.9</v>
      </c>
      <c r="K18" s="465">
        <v>0.9</v>
      </c>
      <c r="M18" s="466">
        <f aca="true" t="shared" si="4" ref="M18:N20">B18+D18+H18+J18</f>
        <v>8.2</v>
      </c>
      <c r="N18" s="618">
        <f t="shared" si="4"/>
        <v>7.8999999999999995</v>
      </c>
    </row>
    <row r="19" spans="1:14" s="169" customFormat="1" ht="12.75">
      <c r="A19" s="462" t="s">
        <v>605</v>
      </c>
      <c r="B19" s="466">
        <v>2.9</v>
      </c>
      <c r="C19" s="603">
        <v>1.4</v>
      </c>
      <c r="D19" s="464">
        <v>8.9</v>
      </c>
      <c r="E19" s="465">
        <v>10.1</v>
      </c>
      <c r="F19" s="495"/>
      <c r="G19" s="565"/>
      <c r="H19" s="466">
        <v>0.3</v>
      </c>
      <c r="I19" s="465">
        <v>0.3</v>
      </c>
      <c r="J19" s="466">
        <v>7.4</v>
      </c>
      <c r="K19" s="465">
        <v>6.8</v>
      </c>
      <c r="M19" s="466">
        <f t="shared" si="4"/>
        <v>19.5</v>
      </c>
      <c r="N19" s="618">
        <f t="shared" si="4"/>
        <v>18.6</v>
      </c>
    </row>
    <row r="20" spans="1:14" s="169" customFormat="1" ht="12.75">
      <c r="A20" s="462" t="s">
        <v>606</v>
      </c>
      <c r="B20" s="466">
        <v>1.3</v>
      </c>
      <c r="C20" s="603">
        <v>1.4</v>
      </c>
      <c r="D20" s="494">
        <v>1</v>
      </c>
      <c r="E20" s="465">
        <v>1</v>
      </c>
      <c r="F20" s="495"/>
      <c r="G20" s="565"/>
      <c r="H20" s="466">
        <v>0.3</v>
      </c>
      <c r="I20" s="465">
        <v>0.3</v>
      </c>
      <c r="J20" s="466">
        <v>0.9</v>
      </c>
      <c r="K20" s="465">
        <v>0.8</v>
      </c>
      <c r="M20" s="466">
        <f t="shared" si="4"/>
        <v>3.4999999999999996</v>
      </c>
      <c r="N20" s="618">
        <f t="shared" si="4"/>
        <v>3.5</v>
      </c>
    </row>
    <row r="21" spans="1:14" ht="13.5" thickBot="1">
      <c r="A21" s="467" t="s">
        <v>607</v>
      </c>
      <c r="B21" s="471"/>
      <c r="C21" s="608"/>
      <c r="D21" s="471"/>
      <c r="E21" s="608"/>
      <c r="F21" s="478">
        <v>1.7</v>
      </c>
      <c r="G21" s="614">
        <v>1.5</v>
      </c>
      <c r="H21" s="471"/>
      <c r="I21" s="608"/>
      <c r="J21" s="478"/>
      <c r="K21" s="608"/>
      <c r="M21" s="470">
        <f>F21</f>
        <v>1.7</v>
      </c>
      <c r="N21" s="477">
        <f>G21</f>
        <v>1.5</v>
      </c>
    </row>
    <row r="22" spans="1:14" s="125" customFormat="1" ht="12.75">
      <c r="A22" s="485"/>
      <c r="B22" s="463"/>
      <c r="C22" s="609"/>
      <c r="D22" s="475"/>
      <c r="E22" s="476"/>
      <c r="F22" s="474"/>
      <c r="G22" s="476"/>
      <c r="H22" s="473"/>
      <c r="I22" s="476"/>
      <c r="J22" s="474"/>
      <c r="K22" s="476"/>
      <c r="M22" s="463"/>
      <c r="N22" s="609"/>
    </row>
    <row r="23" spans="1:14" ht="13.5" thickBot="1">
      <c r="A23" s="472" t="s">
        <v>593</v>
      </c>
      <c r="B23" s="625">
        <v>1.4</v>
      </c>
      <c r="C23" s="626">
        <v>-2.9</v>
      </c>
      <c r="D23" s="627">
        <v>17.1</v>
      </c>
      <c r="E23" s="628">
        <v>5</v>
      </c>
      <c r="F23" s="629" t="s">
        <v>138</v>
      </c>
      <c r="G23" s="630" t="s">
        <v>138</v>
      </c>
      <c r="H23" s="631">
        <v>-12</v>
      </c>
      <c r="I23" s="628">
        <v>11.5</v>
      </c>
      <c r="J23" s="631">
        <v>-7.4</v>
      </c>
      <c r="K23" s="628">
        <v>-2</v>
      </c>
      <c r="L23" s="191"/>
      <c r="M23" s="631">
        <f>B23+D23+H23+J23</f>
        <v>-0.9000000000000004</v>
      </c>
      <c r="N23" s="626">
        <v>11.6</v>
      </c>
    </row>
    <row r="24" spans="1:13" ht="12.7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</row>
    <row r="25" spans="1:25" ht="12.7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</row>
    <row r="26" spans="1:22" ht="12.75">
      <c r="A26" s="484" t="s">
        <v>608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99"/>
      <c r="N26" s="199"/>
      <c r="O26" s="199"/>
      <c r="P26" s="199"/>
      <c r="Q26" s="199"/>
      <c r="R26" s="199"/>
      <c r="S26" s="199"/>
      <c r="T26" s="199"/>
      <c r="U26" s="199"/>
      <c r="V26" s="199"/>
    </row>
    <row r="27" spans="1:22" ht="12.75">
      <c r="A27" s="484" t="s">
        <v>609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</row>
    <row r="37" ht="12.75">
      <c r="H37" s="123"/>
    </row>
  </sheetData>
  <sheetProtection/>
  <mergeCells count="6">
    <mergeCell ref="M4:N4"/>
    <mergeCell ref="J4:K4"/>
    <mergeCell ref="B4:C4"/>
    <mergeCell ref="D4:E4"/>
    <mergeCell ref="F4:G4"/>
    <mergeCell ref="H4:I4"/>
  </mergeCells>
  <printOptions/>
  <pageMargins left="0.787401575" right="0.787401575" top="0.984251969" bottom="0.984251969" header="0.5" footer="0.5"/>
  <pageSetup horizontalDpi="300" verticalDpi="300" orientation="landscape" paperSize="9" scale="95" r:id="rId1"/>
  <headerFooter alignWithMargins="0">
    <oddFooter>&amp;CNordel 1999&amp;R&amp;D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zoomScalePageLayoutView="0" workbookViewId="0" topLeftCell="A1">
      <selection activeCell="H46" sqref="H46"/>
    </sheetView>
  </sheetViews>
  <sheetFormatPr defaultColWidth="9.140625" defaultRowHeight="12.75"/>
  <cols>
    <col min="1" max="1" width="5.7109375" style="139" customWidth="1"/>
    <col min="2" max="2" width="6.28125" style="194" customWidth="1"/>
    <col min="3" max="3" width="7.7109375" style="139" customWidth="1"/>
    <col min="4" max="4" width="9.8515625" style="139" bestFit="1" customWidth="1"/>
    <col min="5" max="5" width="9.421875" style="139" customWidth="1"/>
    <col min="6" max="6" width="12.140625" style="163" customWidth="1"/>
    <col min="7" max="7" width="8.57421875" style="163" customWidth="1"/>
    <col min="8" max="8" width="9.421875" style="125" customWidth="1"/>
    <col min="9" max="11" width="9.421875" style="139" customWidth="1"/>
    <col min="12" max="12" width="12.8515625" style="139" customWidth="1"/>
    <col min="13" max="13" width="7.140625" style="139" hidden="1" customWidth="1"/>
    <col min="14" max="14" width="7.421875" style="139" customWidth="1"/>
    <col min="15" max="15" width="11.00390625" style="125" customWidth="1"/>
    <col min="16" max="18" width="9.421875" style="139" customWidth="1"/>
    <col min="19" max="19" width="12.140625" style="139" customWidth="1"/>
    <col min="20" max="20" width="12.140625" style="139" hidden="1" customWidth="1"/>
    <col min="21" max="21" width="11.00390625" style="139" customWidth="1"/>
    <col min="22" max="24" width="9.421875" style="139" customWidth="1"/>
    <col min="25" max="25" width="11.8515625" style="139" customWidth="1"/>
    <col min="26" max="26" width="12.140625" style="125" hidden="1" customWidth="1"/>
    <col min="27" max="27" width="7.421875" style="125" customWidth="1"/>
    <col min="28" max="28" width="13.8515625" style="125" customWidth="1"/>
    <col min="29" max="31" width="9.421875" style="139" customWidth="1"/>
    <col min="32" max="32" width="12.140625" style="139" customWidth="1"/>
    <col min="33" max="33" width="7.421875" style="139" customWidth="1"/>
    <col min="34" max="34" width="12.140625" style="125" customWidth="1"/>
    <col min="35" max="35" width="8.8515625" style="139" customWidth="1"/>
    <col min="36" max="38" width="9.140625" style="139" customWidth="1"/>
    <col min="39" max="42" width="9.28125" style="139" bestFit="1" customWidth="1"/>
    <col min="43" max="43" width="9.7109375" style="139" bestFit="1" customWidth="1"/>
    <col min="44" max="16384" width="9.140625" style="139" customWidth="1"/>
  </cols>
  <sheetData>
    <row r="1" spans="1:37" s="132" customFormat="1" ht="15">
      <c r="A1" s="301" t="s">
        <v>23</v>
      </c>
      <c r="B1" s="131" t="s">
        <v>434</v>
      </c>
      <c r="C1" s="139"/>
      <c r="D1" s="139"/>
      <c r="F1" s="302"/>
      <c r="G1" s="302"/>
      <c r="H1" s="120"/>
      <c r="O1" s="120"/>
      <c r="Z1" s="120"/>
      <c r="AA1" s="120"/>
      <c r="AB1" s="120"/>
      <c r="AH1" s="120"/>
      <c r="AI1" s="136"/>
      <c r="AJ1" s="136"/>
      <c r="AK1" s="137"/>
    </row>
    <row r="2" spans="2:7" ht="12.75">
      <c r="B2" s="139"/>
      <c r="C2" s="172"/>
      <c r="D2" s="172"/>
      <c r="F2" s="303"/>
      <c r="G2" s="303"/>
    </row>
    <row r="3" spans="1:34" s="193" customFormat="1" ht="12.75">
      <c r="A3" s="643"/>
      <c r="B3" s="644"/>
      <c r="C3" s="645" t="s">
        <v>48</v>
      </c>
      <c r="D3" s="643"/>
      <c r="E3" s="643"/>
      <c r="F3" s="646"/>
      <c r="G3" s="643"/>
      <c r="H3" s="643"/>
      <c r="I3" s="645" t="s">
        <v>49</v>
      </c>
      <c r="J3" s="643"/>
      <c r="K3" s="643"/>
      <c r="L3" s="643"/>
      <c r="M3" s="643"/>
      <c r="N3" s="643"/>
      <c r="O3" s="643"/>
      <c r="P3" s="645" t="s">
        <v>50</v>
      </c>
      <c r="Q3" s="643"/>
      <c r="R3" s="643"/>
      <c r="S3" s="643"/>
      <c r="T3" s="643"/>
      <c r="U3" s="643"/>
      <c r="V3" s="645" t="s">
        <v>51</v>
      </c>
      <c r="W3" s="643"/>
      <c r="X3" s="643"/>
      <c r="Y3" s="643"/>
      <c r="Z3" s="643"/>
      <c r="AA3" s="643"/>
      <c r="AB3" s="643"/>
      <c r="AC3" s="645" t="s">
        <v>52</v>
      </c>
      <c r="AD3" s="643"/>
      <c r="AE3" s="643"/>
      <c r="AF3" s="643"/>
      <c r="AG3" s="643"/>
      <c r="AH3" s="643"/>
    </row>
    <row r="4" spans="1:34" ht="12.75">
      <c r="A4" s="647"/>
      <c r="C4" s="648"/>
      <c r="D4" s="649"/>
      <c r="E4" s="647"/>
      <c r="F4" s="195"/>
      <c r="G4" s="650"/>
      <c r="H4" s="647"/>
      <c r="I4" s="651"/>
      <c r="J4" s="647"/>
      <c r="K4" s="647"/>
      <c r="L4" s="195"/>
      <c r="M4" s="647"/>
      <c r="N4" s="647"/>
      <c r="O4" s="647"/>
      <c r="P4" s="651"/>
      <c r="Q4" s="647"/>
      <c r="R4" s="647"/>
      <c r="S4" s="652"/>
      <c r="T4" s="647"/>
      <c r="U4" s="647"/>
      <c r="V4" s="651"/>
      <c r="W4" s="647"/>
      <c r="X4" s="647"/>
      <c r="Y4" s="195"/>
      <c r="Z4" s="647"/>
      <c r="AA4" s="647"/>
      <c r="AB4" s="647"/>
      <c r="AC4" s="651"/>
      <c r="AD4" s="647"/>
      <c r="AE4" s="647"/>
      <c r="AF4" s="195"/>
      <c r="AG4" s="647"/>
      <c r="AH4" s="647"/>
    </row>
    <row r="5" spans="1:34" ht="12.75">
      <c r="A5" s="653"/>
      <c r="C5" s="654" t="s">
        <v>236</v>
      </c>
      <c r="D5" s="653" t="s">
        <v>203</v>
      </c>
      <c r="E5" s="653" t="s">
        <v>302</v>
      </c>
      <c r="F5" s="653" t="s">
        <v>86</v>
      </c>
      <c r="G5" s="653" t="s">
        <v>152</v>
      </c>
      <c r="H5" s="242" t="s">
        <v>199</v>
      </c>
      <c r="I5" s="655" t="s">
        <v>236</v>
      </c>
      <c r="J5" s="653" t="s">
        <v>203</v>
      </c>
      <c r="K5" s="653" t="s">
        <v>302</v>
      </c>
      <c r="L5" s="653" t="s">
        <v>86</v>
      </c>
      <c r="M5" s="653" t="s">
        <v>153</v>
      </c>
      <c r="N5" s="653" t="s">
        <v>152</v>
      </c>
      <c r="O5" s="242" t="s">
        <v>199</v>
      </c>
      <c r="P5" s="655" t="s">
        <v>236</v>
      </c>
      <c r="Q5" s="656" t="s">
        <v>203</v>
      </c>
      <c r="R5" s="653" t="s">
        <v>302</v>
      </c>
      <c r="S5" s="653" t="s">
        <v>320</v>
      </c>
      <c r="T5" s="653" t="s">
        <v>153</v>
      </c>
      <c r="U5" s="242" t="s">
        <v>199</v>
      </c>
      <c r="V5" s="655" t="s">
        <v>236</v>
      </c>
      <c r="W5" s="656" t="s">
        <v>203</v>
      </c>
      <c r="X5" s="653" t="s">
        <v>302</v>
      </c>
      <c r="Y5" s="653" t="s">
        <v>321</v>
      </c>
      <c r="Z5" s="242" t="s">
        <v>154</v>
      </c>
      <c r="AA5" s="242" t="s">
        <v>152</v>
      </c>
      <c r="AB5" s="242" t="s">
        <v>199</v>
      </c>
      <c r="AC5" s="655" t="s">
        <v>236</v>
      </c>
      <c r="AD5" s="656" t="s">
        <v>203</v>
      </c>
      <c r="AE5" s="653" t="s">
        <v>302</v>
      </c>
      <c r="AF5" s="653" t="s">
        <v>86</v>
      </c>
      <c r="AG5" s="653" t="s">
        <v>152</v>
      </c>
      <c r="AH5" s="242" t="s">
        <v>199</v>
      </c>
    </row>
    <row r="6" spans="1:34" ht="12.75">
      <c r="A6" s="653"/>
      <c r="C6" s="654" t="s">
        <v>155</v>
      </c>
      <c r="D6" s="209"/>
      <c r="E6" s="209" t="s">
        <v>237</v>
      </c>
      <c r="F6" s="653"/>
      <c r="G6" s="653"/>
      <c r="H6" s="242" t="s">
        <v>238</v>
      </c>
      <c r="I6" s="655" t="s">
        <v>155</v>
      </c>
      <c r="J6" s="209"/>
      <c r="K6" s="209" t="s">
        <v>237</v>
      </c>
      <c r="L6" s="653"/>
      <c r="M6" s="653" t="s">
        <v>156</v>
      </c>
      <c r="N6" s="653"/>
      <c r="O6" s="242" t="s">
        <v>238</v>
      </c>
      <c r="P6" s="655" t="s">
        <v>155</v>
      </c>
      <c r="Q6" s="656"/>
      <c r="R6" s="653" t="s">
        <v>237</v>
      </c>
      <c r="S6" s="653" t="s">
        <v>155</v>
      </c>
      <c r="T6" s="653"/>
      <c r="U6" s="242" t="s">
        <v>238</v>
      </c>
      <c r="V6" s="655" t="s">
        <v>155</v>
      </c>
      <c r="W6" s="656"/>
      <c r="X6" s="653" t="s">
        <v>237</v>
      </c>
      <c r="Y6" s="653"/>
      <c r="Z6" s="242"/>
      <c r="AA6" s="242" t="s">
        <v>156</v>
      </c>
      <c r="AB6" s="242" t="s">
        <v>238</v>
      </c>
      <c r="AC6" s="655" t="s">
        <v>155</v>
      </c>
      <c r="AD6" s="656"/>
      <c r="AE6" s="653" t="s">
        <v>237</v>
      </c>
      <c r="AF6" s="653" t="s">
        <v>394</v>
      </c>
      <c r="AG6" s="653"/>
      <c r="AH6" s="242" t="s">
        <v>238</v>
      </c>
    </row>
    <row r="7" spans="1:34" ht="12.75">
      <c r="A7" s="656"/>
      <c r="C7" s="657"/>
      <c r="D7" s="658"/>
      <c r="E7" s="659"/>
      <c r="F7" s="659"/>
      <c r="G7" s="659"/>
      <c r="H7" s="660"/>
      <c r="I7" s="661"/>
      <c r="J7" s="659"/>
      <c r="K7" s="659"/>
      <c r="L7" s="659"/>
      <c r="M7" s="659"/>
      <c r="N7" s="659"/>
      <c r="O7" s="660"/>
      <c r="P7" s="661"/>
      <c r="Q7" s="659"/>
      <c r="R7" s="659"/>
      <c r="S7" s="659"/>
      <c r="T7" s="659"/>
      <c r="U7" s="659"/>
      <c r="V7" s="661"/>
      <c r="W7" s="659"/>
      <c r="X7" s="659"/>
      <c r="Y7" s="659"/>
      <c r="Z7" s="660"/>
      <c r="AA7" s="660"/>
      <c r="AB7" s="660"/>
      <c r="AC7" s="661"/>
      <c r="AD7" s="659"/>
      <c r="AE7" s="659"/>
      <c r="AF7" s="659"/>
      <c r="AG7" s="659"/>
      <c r="AH7" s="660"/>
    </row>
    <row r="8" spans="1:34" ht="12.75">
      <c r="A8" s="653"/>
      <c r="C8" s="662"/>
      <c r="D8" s="303"/>
      <c r="E8" s="653"/>
      <c r="F8" s="196"/>
      <c r="G8" s="196"/>
      <c r="H8" s="663"/>
      <c r="I8" s="655"/>
      <c r="J8" s="656"/>
      <c r="K8" s="653"/>
      <c r="L8" s="653"/>
      <c r="M8" s="653"/>
      <c r="N8" s="653"/>
      <c r="O8" s="663"/>
      <c r="P8" s="655"/>
      <c r="Q8" s="656"/>
      <c r="R8" s="653"/>
      <c r="S8" s="653"/>
      <c r="T8" s="653"/>
      <c r="U8" s="664"/>
      <c r="V8" s="655"/>
      <c r="W8" s="656"/>
      <c r="X8" s="242"/>
      <c r="Y8" s="242"/>
      <c r="Z8" s="242"/>
      <c r="AA8" s="242"/>
      <c r="AB8" s="622"/>
      <c r="AC8" s="655"/>
      <c r="AD8" s="656"/>
      <c r="AE8" s="653"/>
      <c r="AF8" s="653"/>
      <c r="AG8" s="653"/>
      <c r="AH8" s="665"/>
    </row>
    <row r="9" spans="2:43" s="185" customFormat="1" ht="12.75">
      <c r="B9" s="666">
        <v>37987</v>
      </c>
      <c r="C9" s="667">
        <v>3</v>
      </c>
      <c r="D9" s="667"/>
      <c r="E9" s="668">
        <v>3578</v>
      </c>
      <c r="F9" s="669">
        <v>530</v>
      </c>
      <c r="G9" s="670">
        <v>-674</v>
      </c>
      <c r="H9" s="671">
        <v>3437</v>
      </c>
      <c r="I9" s="667">
        <v>1072</v>
      </c>
      <c r="J9" s="667">
        <v>2015</v>
      </c>
      <c r="K9" s="668">
        <v>5160</v>
      </c>
      <c r="L9" s="669">
        <v>9</v>
      </c>
      <c r="M9" s="672"/>
      <c r="N9" s="673">
        <v>409</v>
      </c>
      <c r="O9" s="185">
        <v>8665</v>
      </c>
      <c r="P9" s="667">
        <v>631</v>
      </c>
      <c r="Q9" s="667"/>
      <c r="R9" s="668">
        <v>1</v>
      </c>
      <c r="S9" s="669">
        <v>144</v>
      </c>
      <c r="T9" s="672"/>
      <c r="U9" s="184">
        <v>776</v>
      </c>
      <c r="V9" s="667">
        <v>12238</v>
      </c>
      <c r="W9" s="667"/>
      <c r="X9" s="668">
        <v>93</v>
      </c>
      <c r="Y9" s="669">
        <v>18</v>
      </c>
      <c r="Z9" s="674"/>
      <c r="AA9" s="673">
        <v>518</v>
      </c>
      <c r="AB9" s="185">
        <v>12867</v>
      </c>
      <c r="AC9" s="667">
        <v>6028</v>
      </c>
      <c r="AD9" s="667">
        <v>6989</v>
      </c>
      <c r="AE9" s="668">
        <v>1704</v>
      </c>
      <c r="AF9" s="669">
        <v>71</v>
      </c>
      <c r="AG9" s="675">
        <v>862</v>
      </c>
      <c r="AH9" s="671">
        <v>15654</v>
      </c>
      <c r="AQ9" s="139"/>
    </row>
    <row r="10" spans="2:43" s="185" customFormat="1" ht="12.75">
      <c r="B10" s="676">
        <v>38018</v>
      </c>
      <c r="C10" s="677">
        <v>3</v>
      </c>
      <c r="D10" s="677"/>
      <c r="E10" s="678">
        <v>3295</v>
      </c>
      <c r="F10" s="679">
        <v>530</v>
      </c>
      <c r="G10" s="680">
        <v>-727</v>
      </c>
      <c r="H10" s="185">
        <v>3101</v>
      </c>
      <c r="I10" s="677">
        <v>1043</v>
      </c>
      <c r="J10" s="677">
        <v>1867</v>
      </c>
      <c r="K10" s="678">
        <v>4563</v>
      </c>
      <c r="L10" s="679">
        <v>8</v>
      </c>
      <c r="M10" s="184"/>
      <c r="N10" s="480">
        <v>475</v>
      </c>
      <c r="O10" s="185">
        <v>7956</v>
      </c>
      <c r="P10" s="677">
        <v>599</v>
      </c>
      <c r="Q10" s="677"/>
      <c r="R10" s="678">
        <v>0</v>
      </c>
      <c r="S10" s="679">
        <v>133</v>
      </c>
      <c r="T10" s="184"/>
      <c r="U10" s="184">
        <v>732</v>
      </c>
      <c r="V10" s="677">
        <v>10630</v>
      </c>
      <c r="W10" s="667"/>
      <c r="X10" s="678">
        <v>86</v>
      </c>
      <c r="Y10" s="679">
        <v>23</v>
      </c>
      <c r="Z10" s="184"/>
      <c r="AA10" s="480">
        <v>802</v>
      </c>
      <c r="AB10" s="185">
        <v>11541</v>
      </c>
      <c r="AC10" s="677">
        <v>5603</v>
      </c>
      <c r="AD10" s="677">
        <v>6298</v>
      </c>
      <c r="AE10" s="678">
        <v>1466</v>
      </c>
      <c r="AF10" s="679">
        <v>70</v>
      </c>
      <c r="AG10" s="681">
        <v>560</v>
      </c>
      <c r="AH10" s="185">
        <v>13997</v>
      </c>
      <c r="AQ10" s="139"/>
    </row>
    <row r="11" spans="2:43" s="185" customFormat="1" ht="12.75">
      <c r="B11" s="676">
        <v>38047</v>
      </c>
      <c r="C11" s="677">
        <v>3</v>
      </c>
      <c r="D11" s="677"/>
      <c r="E11" s="678">
        <v>3417</v>
      </c>
      <c r="F11" s="679">
        <v>662</v>
      </c>
      <c r="G11" s="680">
        <v>-875</v>
      </c>
      <c r="H11" s="185">
        <v>3207</v>
      </c>
      <c r="I11" s="677">
        <v>996</v>
      </c>
      <c r="J11" s="677">
        <v>1952</v>
      </c>
      <c r="K11" s="678">
        <v>4544</v>
      </c>
      <c r="L11" s="679">
        <v>7</v>
      </c>
      <c r="M11" s="184"/>
      <c r="N11" s="480">
        <v>517</v>
      </c>
      <c r="O11" s="185">
        <v>8016</v>
      </c>
      <c r="P11" s="677">
        <v>640</v>
      </c>
      <c r="Q11" s="677"/>
      <c r="R11" s="678">
        <v>0</v>
      </c>
      <c r="S11" s="679">
        <v>121</v>
      </c>
      <c r="T11" s="184"/>
      <c r="U11" s="184">
        <v>761</v>
      </c>
      <c r="V11" s="677">
        <v>10468</v>
      </c>
      <c r="W11" s="667"/>
      <c r="X11" s="678">
        <v>95</v>
      </c>
      <c r="Y11" s="679">
        <v>21</v>
      </c>
      <c r="Z11" s="184"/>
      <c r="AA11" s="480">
        <v>942</v>
      </c>
      <c r="AB11" s="185">
        <v>11526</v>
      </c>
      <c r="AC11" s="677">
        <v>5241</v>
      </c>
      <c r="AD11" s="677">
        <v>6952</v>
      </c>
      <c r="AE11" s="678">
        <v>1535</v>
      </c>
      <c r="AF11" s="679">
        <v>81</v>
      </c>
      <c r="AG11" s="681">
        <v>278</v>
      </c>
      <c r="AH11" s="185">
        <v>14087</v>
      </c>
      <c r="AQ11" s="139"/>
    </row>
    <row r="12" spans="2:43" s="185" customFormat="1" ht="12.75">
      <c r="B12" s="676">
        <v>38078</v>
      </c>
      <c r="C12" s="677">
        <v>2</v>
      </c>
      <c r="D12" s="677"/>
      <c r="E12" s="678">
        <v>2439</v>
      </c>
      <c r="F12" s="679">
        <v>465</v>
      </c>
      <c r="G12" s="680">
        <v>-132</v>
      </c>
      <c r="H12" s="185">
        <v>2774</v>
      </c>
      <c r="I12" s="677">
        <v>808</v>
      </c>
      <c r="J12" s="677">
        <v>1933</v>
      </c>
      <c r="K12" s="678">
        <v>3801</v>
      </c>
      <c r="L12" s="679">
        <v>5</v>
      </c>
      <c r="M12" s="184"/>
      <c r="N12" s="480">
        <v>436</v>
      </c>
      <c r="O12" s="185">
        <v>6983</v>
      </c>
      <c r="P12" s="677">
        <v>578</v>
      </c>
      <c r="Q12" s="677"/>
      <c r="R12" s="678">
        <v>1</v>
      </c>
      <c r="S12" s="679">
        <v>106</v>
      </c>
      <c r="T12" s="184"/>
      <c r="U12" s="184">
        <v>685</v>
      </c>
      <c r="V12" s="677">
        <v>7798</v>
      </c>
      <c r="W12" s="667"/>
      <c r="X12" s="678">
        <v>97</v>
      </c>
      <c r="Y12" s="679">
        <v>14</v>
      </c>
      <c r="Z12" s="184"/>
      <c r="AA12" s="480">
        <v>1700</v>
      </c>
      <c r="AB12" s="185">
        <v>9609</v>
      </c>
      <c r="AC12" s="677">
        <v>4318</v>
      </c>
      <c r="AD12" s="677">
        <v>6725</v>
      </c>
      <c r="AE12" s="678">
        <v>1190</v>
      </c>
      <c r="AF12" s="679">
        <v>49</v>
      </c>
      <c r="AG12" s="681">
        <v>-774</v>
      </c>
      <c r="AH12" s="185">
        <v>11508</v>
      </c>
      <c r="AQ12" s="139"/>
    </row>
    <row r="13" spans="2:43" s="185" customFormat="1" ht="12.75">
      <c r="B13" s="666">
        <v>38108</v>
      </c>
      <c r="C13" s="677">
        <v>2</v>
      </c>
      <c r="D13" s="677"/>
      <c r="E13" s="678">
        <v>2022</v>
      </c>
      <c r="F13" s="679">
        <v>566</v>
      </c>
      <c r="G13" s="680">
        <v>110</v>
      </c>
      <c r="H13" s="185">
        <v>2700</v>
      </c>
      <c r="I13" s="677">
        <v>1338</v>
      </c>
      <c r="J13" s="677">
        <v>1484</v>
      </c>
      <c r="K13" s="678">
        <v>3577</v>
      </c>
      <c r="L13" s="679">
        <v>7</v>
      </c>
      <c r="M13" s="184"/>
      <c r="N13" s="480">
        <v>375</v>
      </c>
      <c r="O13" s="185">
        <v>6781</v>
      </c>
      <c r="P13" s="677">
        <v>589</v>
      </c>
      <c r="Q13" s="677"/>
      <c r="R13" s="678">
        <v>0</v>
      </c>
      <c r="S13" s="679">
        <v>118</v>
      </c>
      <c r="T13" s="184"/>
      <c r="U13" s="184">
        <v>707</v>
      </c>
      <c r="V13" s="677">
        <v>7590</v>
      </c>
      <c r="W13" s="667"/>
      <c r="X13" s="678">
        <v>96</v>
      </c>
      <c r="Y13" s="679">
        <v>15</v>
      </c>
      <c r="Z13" s="184"/>
      <c r="AA13" s="480">
        <v>1271</v>
      </c>
      <c r="AB13" s="185">
        <v>8972</v>
      </c>
      <c r="AC13" s="677">
        <v>4484</v>
      </c>
      <c r="AD13" s="677">
        <v>5935</v>
      </c>
      <c r="AE13" s="678">
        <v>875</v>
      </c>
      <c r="AF13" s="679">
        <v>67</v>
      </c>
      <c r="AG13" s="681">
        <v>-650</v>
      </c>
      <c r="AH13" s="185">
        <v>10711</v>
      </c>
      <c r="AQ13" s="139"/>
    </row>
    <row r="14" spans="2:43" s="185" customFormat="1" ht="12.75">
      <c r="B14" s="676">
        <v>38139</v>
      </c>
      <c r="C14" s="677">
        <v>1</v>
      </c>
      <c r="D14" s="677"/>
      <c r="E14" s="678">
        <v>2204</v>
      </c>
      <c r="F14" s="679">
        <v>566</v>
      </c>
      <c r="G14" s="680">
        <v>-67</v>
      </c>
      <c r="H14" s="185">
        <v>2704</v>
      </c>
      <c r="I14" s="677">
        <v>1140</v>
      </c>
      <c r="J14" s="677">
        <v>1885</v>
      </c>
      <c r="K14" s="678">
        <v>2887</v>
      </c>
      <c r="L14" s="679">
        <v>7</v>
      </c>
      <c r="M14" s="184"/>
      <c r="N14" s="480">
        <v>-7</v>
      </c>
      <c r="O14" s="185">
        <v>5912</v>
      </c>
      <c r="P14" s="677">
        <v>569</v>
      </c>
      <c r="Q14" s="677"/>
      <c r="R14" s="678">
        <v>1</v>
      </c>
      <c r="S14" s="679">
        <v>100</v>
      </c>
      <c r="T14" s="184"/>
      <c r="U14" s="184">
        <v>670</v>
      </c>
      <c r="V14" s="677">
        <v>7670</v>
      </c>
      <c r="W14" s="667"/>
      <c r="X14" s="678">
        <v>79</v>
      </c>
      <c r="Y14" s="679">
        <v>15</v>
      </c>
      <c r="Z14" s="184"/>
      <c r="AA14" s="480">
        <v>374</v>
      </c>
      <c r="AB14" s="185">
        <v>8138</v>
      </c>
      <c r="AC14" s="677">
        <v>2645</v>
      </c>
      <c r="AD14" s="677">
        <v>5336</v>
      </c>
      <c r="AE14" s="678">
        <v>700</v>
      </c>
      <c r="AF14" s="679">
        <v>59</v>
      </c>
      <c r="AG14" s="681">
        <v>1110</v>
      </c>
      <c r="AH14" s="185">
        <v>9850</v>
      </c>
      <c r="AQ14" s="139"/>
    </row>
    <row r="15" spans="2:43" s="185" customFormat="1" ht="12.75">
      <c r="B15" s="666">
        <v>38169</v>
      </c>
      <c r="C15" s="677">
        <v>1</v>
      </c>
      <c r="D15" s="677"/>
      <c r="E15" s="678">
        <v>1709</v>
      </c>
      <c r="F15" s="679">
        <v>376</v>
      </c>
      <c r="G15" s="680">
        <v>396</v>
      </c>
      <c r="H15" s="185">
        <v>2482</v>
      </c>
      <c r="I15" s="677">
        <v>1237</v>
      </c>
      <c r="J15" s="677">
        <v>1774</v>
      </c>
      <c r="K15" s="678">
        <v>2727</v>
      </c>
      <c r="L15" s="679">
        <v>6</v>
      </c>
      <c r="M15" s="184"/>
      <c r="N15" s="480">
        <v>453</v>
      </c>
      <c r="O15" s="185">
        <v>6197</v>
      </c>
      <c r="P15" s="677">
        <v>575</v>
      </c>
      <c r="Q15" s="677"/>
      <c r="R15" s="678">
        <v>0</v>
      </c>
      <c r="S15" s="679">
        <v>105</v>
      </c>
      <c r="T15" s="184"/>
      <c r="U15" s="184">
        <v>680</v>
      </c>
      <c r="V15" s="677">
        <v>6192</v>
      </c>
      <c r="W15" s="667"/>
      <c r="X15" s="678">
        <v>97</v>
      </c>
      <c r="Y15" s="679">
        <v>11</v>
      </c>
      <c r="Z15" s="184"/>
      <c r="AA15" s="480">
        <v>1409</v>
      </c>
      <c r="AB15" s="185">
        <v>7709</v>
      </c>
      <c r="AC15" s="677">
        <v>4497</v>
      </c>
      <c r="AD15" s="677">
        <v>5818</v>
      </c>
      <c r="AE15" s="678">
        <v>576</v>
      </c>
      <c r="AF15" s="679">
        <v>45</v>
      </c>
      <c r="AG15" s="681">
        <v>-1728</v>
      </c>
      <c r="AH15" s="185">
        <v>9208</v>
      </c>
      <c r="AQ15" s="139"/>
    </row>
    <row r="16" spans="2:43" s="185" customFormat="1" ht="12.75">
      <c r="B16" s="676">
        <v>38200</v>
      </c>
      <c r="C16" s="677">
        <v>1</v>
      </c>
      <c r="D16" s="677"/>
      <c r="E16" s="678">
        <v>1900</v>
      </c>
      <c r="F16" s="679">
        <v>354</v>
      </c>
      <c r="G16" s="680">
        <v>548</v>
      </c>
      <c r="H16" s="185">
        <v>2803</v>
      </c>
      <c r="I16" s="677">
        <v>1446</v>
      </c>
      <c r="J16" s="677">
        <v>1513</v>
      </c>
      <c r="K16" s="678">
        <v>3363</v>
      </c>
      <c r="L16" s="679">
        <v>8</v>
      </c>
      <c r="M16" s="184"/>
      <c r="N16" s="480">
        <v>201</v>
      </c>
      <c r="O16" s="185">
        <v>6531</v>
      </c>
      <c r="P16" s="677">
        <v>544</v>
      </c>
      <c r="Q16" s="677"/>
      <c r="R16" s="678">
        <v>0</v>
      </c>
      <c r="S16" s="679">
        <v>117</v>
      </c>
      <c r="T16" s="184"/>
      <c r="U16" s="184">
        <v>661</v>
      </c>
      <c r="V16" s="677">
        <v>7535</v>
      </c>
      <c r="W16" s="667"/>
      <c r="X16" s="678">
        <v>80</v>
      </c>
      <c r="Y16" s="679">
        <v>11</v>
      </c>
      <c r="Z16" s="184"/>
      <c r="AA16" s="480">
        <v>412</v>
      </c>
      <c r="AB16" s="185">
        <v>8038</v>
      </c>
      <c r="AC16" s="677">
        <v>4065</v>
      </c>
      <c r="AD16" s="677">
        <v>4856</v>
      </c>
      <c r="AE16" s="678">
        <v>525</v>
      </c>
      <c r="AF16" s="679">
        <v>53</v>
      </c>
      <c r="AG16" s="681">
        <v>477</v>
      </c>
      <c r="AH16" s="185">
        <v>9976</v>
      </c>
      <c r="AQ16" s="139"/>
    </row>
    <row r="17" spans="2:43" s="185" customFormat="1" ht="12.75">
      <c r="B17" s="666">
        <v>38231</v>
      </c>
      <c r="C17" s="677">
        <v>2</v>
      </c>
      <c r="D17" s="677"/>
      <c r="E17" s="678">
        <v>1967</v>
      </c>
      <c r="F17" s="679">
        <v>588</v>
      </c>
      <c r="G17" s="680">
        <v>220</v>
      </c>
      <c r="H17" s="185">
        <v>2777</v>
      </c>
      <c r="I17" s="677">
        <v>1492</v>
      </c>
      <c r="J17" s="677">
        <v>1511</v>
      </c>
      <c r="K17" s="678">
        <v>3297</v>
      </c>
      <c r="L17" s="679">
        <v>15</v>
      </c>
      <c r="M17" s="184"/>
      <c r="N17" s="480">
        <v>376</v>
      </c>
      <c r="O17" s="185">
        <v>6691</v>
      </c>
      <c r="P17" s="677">
        <v>570</v>
      </c>
      <c r="Q17" s="677"/>
      <c r="R17" s="678">
        <v>0</v>
      </c>
      <c r="S17" s="679">
        <v>104</v>
      </c>
      <c r="T17" s="184"/>
      <c r="U17" s="184">
        <v>674</v>
      </c>
      <c r="V17" s="677">
        <v>7949</v>
      </c>
      <c r="W17" s="667"/>
      <c r="X17" s="678">
        <v>53</v>
      </c>
      <c r="Y17" s="679">
        <v>23</v>
      </c>
      <c r="Z17" s="184"/>
      <c r="AA17" s="480">
        <v>726</v>
      </c>
      <c r="AB17" s="185">
        <v>8751</v>
      </c>
      <c r="AC17" s="677">
        <v>4495</v>
      </c>
      <c r="AD17" s="677">
        <v>5624</v>
      </c>
      <c r="AE17" s="678">
        <v>696</v>
      </c>
      <c r="AF17" s="679">
        <v>87</v>
      </c>
      <c r="AG17" s="681">
        <v>-441</v>
      </c>
      <c r="AH17" s="185">
        <v>10461</v>
      </c>
      <c r="AQ17" s="139"/>
    </row>
    <row r="18" spans="2:43" s="185" customFormat="1" ht="12.75">
      <c r="B18" s="676">
        <v>38261</v>
      </c>
      <c r="C18" s="677">
        <v>2</v>
      </c>
      <c r="D18" s="677"/>
      <c r="E18" s="678">
        <v>2510</v>
      </c>
      <c r="F18" s="679">
        <v>641</v>
      </c>
      <c r="G18" s="680">
        <v>-144</v>
      </c>
      <c r="H18" s="185">
        <v>3009</v>
      </c>
      <c r="I18" s="677">
        <v>1467</v>
      </c>
      <c r="J18" s="677">
        <v>1976</v>
      </c>
      <c r="K18" s="678">
        <v>3186</v>
      </c>
      <c r="L18" s="679">
        <v>11</v>
      </c>
      <c r="M18" s="184"/>
      <c r="N18" s="480">
        <v>739</v>
      </c>
      <c r="O18" s="185">
        <v>7379</v>
      </c>
      <c r="P18" s="677">
        <v>595</v>
      </c>
      <c r="Q18" s="677"/>
      <c r="R18" s="678">
        <v>0</v>
      </c>
      <c r="S18" s="679">
        <v>146</v>
      </c>
      <c r="T18" s="184"/>
      <c r="U18" s="184">
        <v>741</v>
      </c>
      <c r="V18" s="677">
        <v>9163</v>
      </c>
      <c r="W18" s="667"/>
      <c r="X18" s="678">
        <v>69</v>
      </c>
      <c r="Y18" s="679">
        <v>18</v>
      </c>
      <c r="Z18" s="184"/>
      <c r="AA18" s="480">
        <v>1252</v>
      </c>
      <c r="AB18" s="185">
        <v>10502</v>
      </c>
      <c r="AC18" s="677">
        <v>5610</v>
      </c>
      <c r="AD18" s="677">
        <v>6871</v>
      </c>
      <c r="AE18" s="678">
        <v>1031</v>
      </c>
      <c r="AF18" s="679">
        <v>81</v>
      </c>
      <c r="AG18" s="681">
        <v>-1192</v>
      </c>
      <c r="AH18" s="185">
        <v>12401</v>
      </c>
      <c r="AQ18" s="139"/>
    </row>
    <row r="19" spans="2:43" s="185" customFormat="1" ht="12.75">
      <c r="B19" s="666">
        <v>38292</v>
      </c>
      <c r="C19" s="677">
        <v>3</v>
      </c>
      <c r="D19" s="677"/>
      <c r="E19" s="678">
        <v>3331</v>
      </c>
      <c r="F19" s="679">
        <v>576</v>
      </c>
      <c r="G19" s="680">
        <v>-717</v>
      </c>
      <c r="H19" s="185">
        <v>3193</v>
      </c>
      <c r="I19" s="677">
        <v>1340</v>
      </c>
      <c r="J19" s="677">
        <v>1937</v>
      </c>
      <c r="K19" s="678">
        <v>4175</v>
      </c>
      <c r="L19" s="679">
        <v>18</v>
      </c>
      <c r="M19" s="184"/>
      <c r="N19" s="480">
        <v>498</v>
      </c>
      <c r="O19" s="185">
        <v>7968</v>
      </c>
      <c r="P19" s="677">
        <v>596</v>
      </c>
      <c r="Q19" s="677"/>
      <c r="R19" s="678">
        <v>1</v>
      </c>
      <c r="S19" s="679">
        <v>142</v>
      </c>
      <c r="T19" s="184"/>
      <c r="U19" s="184">
        <v>739</v>
      </c>
      <c r="V19" s="677">
        <v>10613</v>
      </c>
      <c r="W19" s="667"/>
      <c r="X19" s="678">
        <v>70</v>
      </c>
      <c r="Y19" s="679">
        <v>38</v>
      </c>
      <c r="Z19" s="184"/>
      <c r="AA19" s="480">
        <v>1092</v>
      </c>
      <c r="AB19" s="185">
        <v>11813</v>
      </c>
      <c r="AC19" s="677">
        <v>5951</v>
      </c>
      <c r="AD19" s="677">
        <v>6722</v>
      </c>
      <c r="AE19" s="678">
        <v>1317</v>
      </c>
      <c r="AF19" s="679">
        <v>83</v>
      </c>
      <c r="AG19" s="681">
        <v>-135</v>
      </c>
      <c r="AH19" s="185">
        <v>13938</v>
      </c>
      <c r="AQ19" s="139"/>
    </row>
    <row r="20" spans="2:34" s="185" customFormat="1" ht="12.75">
      <c r="B20" s="676">
        <v>38322</v>
      </c>
      <c r="C20" s="677">
        <v>3</v>
      </c>
      <c r="D20" s="677"/>
      <c r="E20" s="678">
        <v>3388</v>
      </c>
      <c r="F20" s="679">
        <v>730</v>
      </c>
      <c r="G20" s="680">
        <v>-813</v>
      </c>
      <c r="H20" s="185">
        <v>3308</v>
      </c>
      <c r="I20" s="677">
        <v>1486</v>
      </c>
      <c r="J20" s="677">
        <v>1967</v>
      </c>
      <c r="K20" s="678">
        <v>4076</v>
      </c>
      <c r="L20" s="679">
        <v>19</v>
      </c>
      <c r="M20" s="184"/>
      <c r="N20" s="480">
        <v>525</v>
      </c>
      <c r="O20" s="185">
        <v>8073</v>
      </c>
      <c r="P20" s="677">
        <v>646</v>
      </c>
      <c r="Q20" s="677"/>
      <c r="R20" s="678">
        <v>1</v>
      </c>
      <c r="S20" s="679">
        <v>148</v>
      </c>
      <c r="T20" s="184"/>
      <c r="U20" s="184">
        <v>795</v>
      </c>
      <c r="V20" s="677">
        <v>11434</v>
      </c>
      <c r="W20" s="667"/>
      <c r="X20" s="678">
        <v>90</v>
      </c>
      <c r="Y20" s="679">
        <v>53</v>
      </c>
      <c r="Z20" s="184"/>
      <c r="AA20" s="480">
        <v>997</v>
      </c>
      <c r="AB20" s="185">
        <v>12574</v>
      </c>
      <c r="AC20" s="677">
        <v>6593</v>
      </c>
      <c r="AD20" s="677">
        <v>6913</v>
      </c>
      <c r="AE20" s="678">
        <v>1451</v>
      </c>
      <c r="AF20" s="679">
        <v>104</v>
      </c>
      <c r="AG20" s="681">
        <v>-405</v>
      </c>
      <c r="AH20" s="185">
        <v>14656</v>
      </c>
    </row>
    <row r="21" spans="2:34" s="185" customFormat="1" ht="12.75">
      <c r="B21" s="666">
        <v>38353</v>
      </c>
      <c r="C21" s="667">
        <v>4</v>
      </c>
      <c r="D21" s="667"/>
      <c r="E21" s="668">
        <v>2711</v>
      </c>
      <c r="F21" s="669">
        <v>1076</v>
      </c>
      <c r="G21" s="670">
        <v>-445</v>
      </c>
      <c r="H21" s="671">
        <f>+SUM(C21:G21)</f>
        <v>3346</v>
      </c>
      <c r="I21" s="667">
        <v>1405</v>
      </c>
      <c r="J21" s="667">
        <v>1998</v>
      </c>
      <c r="K21" s="668">
        <v>3473</v>
      </c>
      <c r="L21" s="669">
        <v>18</v>
      </c>
      <c r="M21" s="672"/>
      <c r="N21" s="673">
        <v>1624</v>
      </c>
      <c r="O21" s="185">
        <f aca="true" t="shared" si="0" ref="O21:O32">+I21+K21+L21-M21+N21+J21</f>
        <v>8518</v>
      </c>
      <c r="P21" s="667">
        <v>653</v>
      </c>
      <c r="Q21" s="667"/>
      <c r="R21" s="668">
        <v>1</v>
      </c>
      <c r="S21" s="669">
        <v>148</v>
      </c>
      <c r="T21" s="672"/>
      <c r="U21" s="184">
        <f aca="true" t="shared" si="1" ref="U21:U32">+P21+R21+S21-T21+Q21</f>
        <v>802</v>
      </c>
      <c r="V21" s="667">
        <v>13257</v>
      </c>
      <c r="W21" s="667"/>
      <c r="X21" s="668">
        <v>99</v>
      </c>
      <c r="Y21" s="669">
        <v>46</v>
      </c>
      <c r="Z21" s="674"/>
      <c r="AA21" s="673">
        <v>-666</v>
      </c>
      <c r="AB21" s="185">
        <f aca="true" t="shared" si="2" ref="AB21:AB32">+V21+X21+Y21-Z21+W21+AA21</f>
        <v>12736</v>
      </c>
      <c r="AC21" s="667">
        <v>7036</v>
      </c>
      <c r="AD21" s="667">
        <v>6900</v>
      </c>
      <c r="AE21" s="668">
        <v>1457</v>
      </c>
      <c r="AF21" s="139">
        <v>142</v>
      </c>
      <c r="AG21" s="675">
        <v>-873</v>
      </c>
      <c r="AH21" s="671">
        <f aca="true" t="shared" si="3" ref="AH21:AH32">+SUM(AC21:AF21)+AG21</f>
        <v>14662</v>
      </c>
    </row>
    <row r="22" spans="2:34" s="185" customFormat="1" ht="12.75">
      <c r="B22" s="676">
        <v>38384</v>
      </c>
      <c r="C22" s="677">
        <v>3</v>
      </c>
      <c r="D22" s="677"/>
      <c r="E22" s="678">
        <v>2754</v>
      </c>
      <c r="F22" s="679">
        <v>639</v>
      </c>
      <c r="G22" s="680">
        <v>-284</v>
      </c>
      <c r="H22" s="185">
        <f aca="true" t="shared" si="4" ref="H22:H32">+SUM(C22:G22)</f>
        <v>3112</v>
      </c>
      <c r="I22" s="677">
        <v>1284</v>
      </c>
      <c r="J22" s="677">
        <v>1810</v>
      </c>
      <c r="K22" s="678">
        <v>3475</v>
      </c>
      <c r="L22" s="679">
        <v>16</v>
      </c>
      <c r="M22" s="184"/>
      <c r="N22" s="480">
        <v>1403</v>
      </c>
      <c r="O22" s="185">
        <f t="shared" si="0"/>
        <v>7988</v>
      </c>
      <c r="P22" s="677">
        <v>585</v>
      </c>
      <c r="Q22" s="677"/>
      <c r="R22" s="678">
        <v>1</v>
      </c>
      <c r="S22" s="679">
        <v>133</v>
      </c>
      <c r="T22" s="184"/>
      <c r="U22" s="184">
        <f t="shared" si="1"/>
        <v>719</v>
      </c>
      <c r="V22" s="677">
        <v>13278</v>
      </c>
      <c r="W22" s="667"/>
      <c r="X22" s="678">
        <v>69</v>
      </c>
      <c r="Y22" s="679">
        <v>35</v>
      </c>
      <c r="Z22" s="184"/>
      <c r="AA22" s="480">
        <v>-1559</v>
      </c>
      <c r="AB22" s="185">
        <f t="shared" si="2"/>
        <v>11823</v>
      </c>
      <c r="AC22" s="677">
        <v>6568</v>
      </c>
      <c r="AD22" s="677">
        <v>6062</v>
      </c>
      <c r="AE22" s="678">
        <v>1462</v>
      </c>
      <c r="AF22" s="139">
        <v>93</v>
      </c>
      <c r="AG22" s="681">
        <v>-135</v>
      </c>
      <c r="AH22" s="185">
        <f t="shared" si="3"/>
        <v>14050</v>
      </c>
    </row>
    <row r="23" spans="2:34" s="185" customFormat="1" ht="12.75">
      <c r="B23" s="676">
        <v>38412</v>
      </c>
      <c r="C23" s="677">
        <v>3</v>
      </c>
      <c r="D23" s="677"/>
      <c r="E23" s="678">
        <v>3166</v>
      </c>
      <c r="F23" s="679">
        <v>586</v>
      </c>
      <c r="G23" s="680">
        <v>-504</v>
      </c>
      <c r="H23" s="185">
        <f t="shared" si="4"/>
        <v>3251</v>
      </c>
      <c r="I23" s="677">
        <v>1186</v>
      </c>
      <c r="J23" s="677">
        <v>2003</v>
      </c>
      <c r="K23" s="678">
        <v>4188</v>
      </c>
      <c r="L23" s="679">
        <v>10</v>
      </c>
      <c r="M23" s="184"/>
      <c r="N23" s="480">
        <v>1218</v>
      </c>
      <c r="O23" s="185">
        <f t="shared" si="0"/>
        <v>8605</v>
      </c>
      <c r="P23" s="677">
        <v>619</v>
      </c>
      <c r="Q23" s="677"/>
      <c r="R23" s="678">
        <v>0</v>
      </c>
      <c r="S23" s="679">
        <v>147</v>
      </c>
      <c r="T23" s="184"/>
      <c r="U23" s="184">
        <f t="shared" si="1"/>
        <v>766</v>
      </c>
      <c r="V23" s="677">
        <v>13540</v>
      </c>
      <c r="W23" s="667"/>
      <c r="X23" s="678">
        <v>80</v>
      </c>
      <c r="Y23" s="679">
        <v>24</v>
      </c>
      <c r="Z23" s="184"/>
      <c r="AA23" s="480">
        <v>-1184</v>
      </c>
      <c r="AB23" s="185">
        <f t="shared" si="2"/>
        <v>12460</v>
      </c>
      <c r="AC23" s="677">
        <v>6296</v>
      </c>
      <c r="AD23" s="677">
        <v>6239</v>
      </c>
      <c r="AE23" s="678">
        <v>1480</v>
      </c>
      <c r="AF23" s="139">
        <v>65</v>
      </c>
      <c r="AG23" s="681">
        <v>710</v>
      </c>
      <c r="AH23" s="185">
        <f t="shared" si="3"/>
        <v>14790</v>
      </c>
    </row>
    <row r="24" spans="2:34" s="185" customFormat="1" ht="12.75">
      <c r="B24" s="676">
        <v>38443</v>
      </c>
      <c r="C24" s="677">
        <v>2</v>
      </c>
      <c r="D24" s="677"/>
      <c r="E24" s="678">
        <v>2147</v>
      </c>
      <c r="F24" s="679">
        <v>502</v>
      </c>
      <c r="G24" s="680">
        <v>194</v>
      </c>
      <c r="H24" s="185">
        <f t="shared" si="4"/>
        <v>2845</v>
      </c>
      <c r="I24" s="677">
        <v>1056</v>
      </c>
      <c r="J24" s="677">
        <v>1929</v>
      </c>
      <c r="K24" s="678">
        <v>2878</v>
      </c>
      <c r="L24" s="679">
        <v>11</v>
      </c>
      <c r="M24" s="184"/>
      <c r="N24" s="480">
        <v>1059</v>
      </c>
      <c r="O24" s="185">
        <f t="shared" si="0"/>
        <v>6933</v>
      </c>
      <c r="P24" s="677">
        <v>572</v>
      </c>
      <c r="Q24" s="677"/>
      <c r="R24" s="678">
        <v>1</v>
      </c>
      <c r="S24" s="679">
        <v>142</v>
      </c>
      <c r="T24" s="184"/>
      <c r="U24" s="184">
        <f t="shared" si="1"/>
        <v>715</v>
      </c>
      <c r="V24" s="677">
        <v>10784</v>
      </c>
      <c r="W24" s="667"/>
      <c r="X24" s="678">
        <v>61</v>
      </c>
      <c r="Y24" s="679">
        <v>29</v>
      </c>
      <c r="Z24" s="184"/>
      <c r="AA24" s="480">
        <v>-596</v>
      </c>
      <c r="AB24" s="185">
        <f t="shared" si="2"/>
        <v>10278</v>
      </c>
      <c r="AC24" s="677">
        <v>5293</v>
      </c>
      <c r="AD24" s="677">
        <v>5978</v>
      </c>
      <c r="AE24" s="678">
        <v>1099</v>
      </c>
      <c r="AF24" s="139">
        <v>68</v>
      </c>
      <c r="AG24" s="681">
        <v>-586</v>
      </c>
      <c r="AH24" s="185">
        <f t="shared" si="3"/>
        <v>11852</v>
      </c>
    </row>
    <row r="25" spans="2:34" s="185" customFormat="1" ht="12.75">
      <c r="B25" s="666">
        <v>38473</v>
      </c>
      <c r="C25" s="677">
        <v>2</v>
      </c>
      <c r="D25" s="677"/>
      <c r="E25" s="678">
        <v>1818</v>
      </c>
      <c r="F25" s="679">
        <v>438</v>
      </c>
      <c r="G25" s="680">
        <v>528</v>
      </c>
      <c r="H25" s="185">
        <f t="shared" si="4"/>
        <v>2786</v>
      </c>
      <c r="I25" s="677">
        <v>1343</v>
      </c>
      <c r="J25" s="677">
        <v>1501</v>
      </c>
      <c r="K25" s="678">
        <v>1919</v>
      </c>
      <c r="L25" s="679">
        <v>12</v>
      </c>
      <c r="M25" s="184"/>
      <c r="N25" s="480">
        <v>808</v>
      </c>
      <c r="O25" s="185">
        <f t="shared" si="0"/>
        <v>5583</v>
      </c>
      <c r="P25" s="677">
        <v>581</v>
      </c>
      <c r="Q25" s="677"/>
      <c r="R25" s="678">
        <v>1</v>
      </c>
      <c r="S25" s="679">
        <v>127</v>
      </c>
      <c r="T25" s="184"/>
      <c r="U25" s="184">
        <f t="shared" si="1"/>
        <v>709</v>
      </c>
      <c r="V25" s="677">
        <v>9828</v>
      </c>
      <c r="W25" s="667"/>
      <c r="X25" s="678">
        <v>82</v>
      </c>
      <c r="Y25" s="679">
        <v>31</v>
      </c>
      <c r="Z25" s="184"/>
      <c r="AA25" s="480">
        <v>-350</v>
      </c>
      <c r="AB25" s="185">
        <f t="shared" si="2"/>
        <v>9591</v>
      </c>
      <c r="AC25" s="677">
        <v>5675</v>
      </c>
      <c r="AD25" s="677">
        <v>5145</v>
      </c>
      <c r="AE25" s="678">
        <v>908</v>
      </c>
      <c r="AF25" s="139">
        <v>53</v>
      </c>
      <c r="AG25" s="681">
        <v>-664</v>
      </c>
      <c r="AH25" s="185">
        <f t="shared" si="3"/>
        <v>11117</v>
      </c>
    </row>
    <row r="26" spans="2:34" s="185" customFormat="1" ht="12.75">
      <c r="B26" s="676">
        <v>38504</v>
      </c>
      <c r="C26" s="677">
        <v>1</v>
      </c>
      <c r="D26" s="677"/>
      <c r="E26" s="678">
        <v>2006</v>
      </c>
      <c r="F26" s="679">
        <v>462</v>
      </c>
      <c r="G26" s="680">
        <v>252</v>
      </c>
      <c r="H26" s="185">
        <f t="shared" si="4"/>
        <v>2721</v>
      </c>
      <c r="I26" s="677">
        <v>1136</v>
      </c>
      <c r="J26" s="677">
        <v>1769</v>
      </c>
      <c r="K26" s="678">
        <v>833</v>
      </c>
      <c r="L26" s="679">
        <v>9</v>
      </c>
      <c r="M26" s="184"/>
      <c r="N26" s="480">
        <v>435</v>
      </c>
      <c r="O26" s="185">
        <f t="shared" si="0"/>
        <v>4182</v>
      </c>
      <c r="P26" s="677">
        <v>573</v>
      </c>
      <c r="Q26" s="677"/>
      <c r="R26" s="678">
        <v>0</v>
      </c>
      <c r="S26" s="679">
        <v>96</v>
      </c>
      <c r="T26" s="184"/>
      <c r="U26" s="184">
        <f t="shared" si="1"/>
        <v>669</v>
      </c>
      <c r="V26" s="677">
        <v>9489</v>
      </c>
      <c r="W26" s="667"/>
      <c r="X26" s="678">
        <v>79</v>
      </c>
      <c r="Y26" s="679">
        <v>39</v>
      </c>
      <c r="Z26" s="184"/>
      <c r="AA26" s="480">
        <v>-854</v>
      </c>
      <c r="AB26" s="185">
        <f t="shared" si="2"/>
        <v>8753</v>
      </c>
      <c r="AC26" s="677">
        <v>5320</v>
      </c>
      <c r="AD26" s="677">
        <v>4752</v>
      </c>
      <c r="AE26" s="678">
        <v>653</v>
      </c>
      <c r="AF26" s="139">
        <v>57</v>
      </c>
      <c r="AG26" s="681">
        <v>-749</v>
      </c>
      <c r="AH26" s="185">
        <f t="shared" si="3"/>
        <v>10033</v>
      </c>
    </row>
    <row r="27" spans="2:34" s="185" customFormat="1" ht="12.75">
      <c r="B27" s="666">
        <v>38534</v>
      </c>
      <c r="C27" s="677">
        <v>1</v>
      </c>
      <c r="D27" s="677"/>
      <c r="E27" s="678">
        <v>1600</v>
      </c>
      <c r="F27" s="679">
        <v>305</v>
      </c>
      <c r="G27" s="680">
        <v>656</v>
      </c>
      <c r="H27" s="185">
        <f t="shared" si="4"/>
        <v>2562</v>
      </c>
      <c r="I27" s="677">
        <v>819</v>
      </c>
      <c r="J27" s="677">
        <v>1912</v>
      </c>
      <c r="K27" s="678">
        <v>1386</v>
      </c>
      <c r="L27" s="679">
        <v>5</v>
      </c>
      <c r="M27" s="184"/>
      <c r="N27" s="480">
        <v>1879</v>
      </c>
      <c r="O27" s="185">
        <f t="shared" si="0"/>
        <v>6001</v>
      </c>
      <c r="P27" s="677">
        <v>554</v>
      </c>
      <c r="Q27" s="677"/>
      <c r="R27" s="678">
        <v>1</v>
      </c>
      <c r="S27" s="679">
        <v>111</v>
      </c>
      <c r="T27" s="184"/>
      <c r="U27" s="184">
        <f t="shared" si="1"/>
        <v>666</v>
      </c>
      <c r="V27" s="677">
        <v>9090</v>
      </c>
      <c r="W27" s="667"/>
      <c r="X27" s="678">
        <v>76</v>
      </c>
      <c r="Y27" s="679">
        <v>23</v>
      </c>
      <c r="Z27" s="184"/>
      <c r="AA27" s="480">
        <v>-1073</v>
      </c>
      <c r="AB27" s="185">
        <f t="shared" si="2"/>
        <v>8116</v>
      </c>
      <c r="AC27" s="677">
        <v>4660</v>
      </c>
      <c r="AD27" s="677">
        <v>5506</v>
      </c>
      <c r="AE27" s="678">
        <v>559</v>
      </c>
      <c r="AF27" s="139">
        <v>42</v>
      </c>
      <c r="AG27" s="681">
        <v>-1588</v>
      </c>
      <c r="AH27" s="185">
        <f t="shared" si="3"/>
        <v>9179</v>
      </c>
    </row>
    <row r="28" spans="2:34" s="185" customFormat="1" ht="12.75">
      <c r="B28" s="676">
        <v>38565</v>
      </c>
      <c r="C28" s="677">
        <v>1</v>
      </c>
      <c r="D28" s="677"/>
      <c r="E28" s="678">
        <v>1841</v>
      </c>
      <c r="F28" s="679">
        <v>433</v>
      </c>
      <c r="G28" s="680">
        <v>529</v>
      </c>
      <c r="H28" s="185">
        <f t="shared" si="4"/>
        <v>2804</v>
      </c>
      <c r="I28" s="677">
        <v>960</v>
      </c>
      <c r="J28" s="677">
        <v>1605</v>
      </c>
      <c r="K28" s="678">
        <v>2055</v>
      </c>
      <c r="L28" s="679">
        <v>12</v>
      </c>
      <c r="M28" s="184"/>
      <c r="N28" s="480">
        <v>2028</v>
      </c>
      <c r="O28" s="185">
        <f t="shared" si="0"/>
        <v>6660</v>
      </c>
      <c r="P28" s="677">
        <v>536</v>
      </c>
      <c r="Q28" s="677"/>
      <c r="R28" s="678">
        <v>1</v>
      </c>
      <c r="S28" s="679">
        <v>143</v>
      </c>
      <c r="T28" s="184"/>
      <c r="U28" s="184">
        <f t="shared" si="1"/>
        <v>680</v>
      </c>
      <c r="V28" s="677">
        <v>9301</v>
      </c>
      <c r="W28" s="667"/>
      <c r="X28" s="678">
        <v>70</v>
      </c>
      <c r="Y28" s="679">
        <v>42</v>
      </c>
      <c r="Z28" s="184"/>
      <c r="AA28" s="480">
        <v>-1017</v>
      </c>
      <c r="AB28" s="185">
        <f t="shared" si="2"/>
        <v>8396</v>
      </c>
      <c r="AC28" s="677">
        <v>5990</v>
      </c>
      <c r="AD28" s="677">
        <v>4678</v>
      </c>
      <c r="AE28" s="678">
        <v>560</v>
      </c>
      <c r="AF28" s="139">
        <v>59</v>
      </c>
      <c r="AG28" s="681">
        <v>-1173</v>
      </c>
      <c r="AH28" s="185">
        <f t="shared" si="3"/>
        <v>10114</v>
      </c>
    </row>
    <row r="29" spans="2:34" s="185" customFormat="1" ht="12.75">
      <c r="B29" s="666">
        <v>38596</v>
      </c>
      <c r="C29" s="677">
        <v>1</v>
      </c>
      <c r="D29" s="677"/>
      <c r="E29" s="678">
        <v>2005</v>
      </c>
      <c r="F29" s="679">
        <v>384</v>
      </c>
      <c r="G29" s="680">
        <v>396</v>
      </c>
      <c r="H29" s="185">
        <f t="shared" si="4"/>
        <v>2786</v>
      </c>
      <c r="I29" s="677">
        <v>997</v>
      </c>
      <c r="J29" s="677">
        <v>1850</v>
      </c>
      <c r="K29" s="678">
        <v>2023</v>
      </c>
      <c r="L29" s="679">
        <v>20</v>
      </c>
      <c r="M29" s="184"/>
      <c r="N29" s="480">
        <v>1785</v>
      </c>
      <c r="O29" s="185">
        <f t="shared" si="0"/>
        <v>6675</v>
      </c>
      <c r="P29" s="677">
        <v>557</v>
      </c>
      <c r="Q29" s="677"/>
      <c r="R29" s="678">
        <v>1</v>
      </c>
      <c r="S29" s="679">
        <v>132</v>
      </c>
      <c r="T29" s="184"/>
      <c r="U29" s="184">
        <f t="shared" si="1"/>
        <v>690</v>
      </c>
      <c r="V29" s="677">
        <v>9463</v>
      </c>
      <c r="W29" s="667"/>
      <c r="X29" s="678">
        <v>74</v>
      </c>
      <c r="Y29" s="679">
        <v>66</v>
      </c>
      <c r="Z29" s="184"/>
      <c r="AA29" s="480">
        <v>-626</v>
      </c>
      <c r="AB29" s="185">
        <f t="shared" si="2"/>
        <v>8977</v>
      </c>
      <c r="AC29" s="677">
        <v>5956</v>
      </c>
      <c r="AD29" s="677">
        <v>5617</v>
      </c>
      <c r="AE29" s="678">
        <v>586</v>
      </c>
      <c r="AF29" s="139">
        <v>72</v>
      </c>
      <c r="AG29" s="681">
        <v>-1565</v>
      </c>
      <c r="AH29" s="185">
        <f t="shared" si="3"/>
        <v>10666</v>
      </c>
    </row>
    <row r="30" spans="2:34" s="185" customFormat="1" ht="12.75">
      <c r="B30" s="676">
        <v>38626</v>
      </c>
      <c r="C30" s="677">
        <v>1</v>
      </c>
      <c r="D30" s="677"/>
      <c r="E30" s="678">
        <v>2200</v>
      </c>
      <c r="F30" s="679">
        <v>450</v>
      </c>
      <c r="G30" s="680">
        <v>311</v>
      </c>
      <c r="H30" s="185">
        <f t="shared" si="4"/>
        <v>2962</v>
      </c>
      <c r="I30" s="677">
        <v>1055</v>
      </c>
      <c r="J30" s="677">
        <v>1989</v>
      </c>
      <c r="K30" s="678">
        <v>2735</v>
      </c>
      <c r="L30" s="679">
        <v>22</v>
      </c>
      <c r="M30" s="184"/>
      <c r="N30" s="480">
        <v>1641</v>
      </c>
      <c r="O30" s="185">
        <f t="shared" si="0"/>
        <v>7442</v>
      </c>
      <c r="P30" s="677">
        <v>604</v>
      </c>
      <c r="Q30" s="677"/>
      <c r="R30" s="678">
        <v>1</v>
      </c>
      <c r="S30" s="679">
        <v>145</v>
      </c>
      <c r="T30" s="184"/>
      <c r="U30" s="184">
        <f t="shared" si="1"/>
        <v>750</v>
      </c>
      <c r="V30" s="677">
        <v>11153</v>
      </c>
      <c r="W30" s="667"/>
      <c r="X30" s="678">
        <v>92</v>
      </c>
      <c r="Y30" s="679">
        <v>50</v>
      </c>
      <c r="Z30" s="184"/>
      <c r="AA30" s="480">
        <v>-1055</v>
      </c>
      <c r="AB30" s="185">
        <f t="shared" si="2"/>
        <v>10240</v>
      </c>
      <c r="AC30" s="677">
        <v>6011</v>
      </c>
      <c r="AD30" s="677">
        <v>5963</v>
      </c>
      <c r="AE30" s="678">
        <v>836</v>
      </c>
      <c r="AF30" s="139">
        <v>83</v>
      </c>
      <c r="AG30" s="681">
        <v>-634</v>
      </c>
      <c r="AH30" s="185">
        <f t="shared" si="3"/>
        <v>12259</v>
      </c>
    </row>
    <row r="31" spans="2:34" s="185" customFormat="1" ht="12.75">
      <c r="B31" s="666">
        <v>38657</v>
      </c>
      <c r="C31" s="677">
        <v>2</v>
      </c>
      <c r="D31" s="677"/>
      <c r="E31" s="678">
        <v>2476</v>
      </c>
      <c r="F31" s="679">
        <v>602</v>
      </c>
      <c r="G31" s="680">
        <v>113</v>
      </c>
      <c r="H31" s="185">
        <f t="shared" si="4"/>
        <v>3193</v>
      </c>
      <c r="I31" s="677">
        <v>1113</v>
      </c>
      <c r="J31" s="677">
        <v>1951</v>
      </c>
      <c r="K31" s="678">
        <v>2994</v>
      </c>
      <c r="L31" s="679">
        <v>21</v>
      </c>
      <c r="M31" s="184"/>
      <c r="N31" s="480">
        <v>1708</v>
      </c>
      <c r="O31" s="185">
        <f t="shared" si="0"/>
        <v>7787</v>
      </c>
      <c r="P31" s="677">
        <v>569</v>
      </c>
      <c r="Q31" s="677"/>
      <c r="R31" s="678">
        <v>0</v>
      </c>
      <c r="S31" s="679">
        <v>163</v>
      </c>
      <c r="T31" s="184"/>
      <c r="U31" s="184">
        <f t="shared" si="1"/>
        <v>732</v>
      </c>
      <c r="V31" s="677">
        <v>12942</v>
      </c>
      <c r="W31" s="667"/>
      <c r="X31" s="678">
        <v>96</v>
      </c>
      <c r="Y31" s="679">
        <v>59</v>
      </c>
      <c r="Z31" s="184"/>
      <c r="AA31" s="480">
        <v>-1734</v>
      </c>
      <c r="AB31" s="185">
        <f t="shared" si="2"/>
        <v>11363</v>
      </c>
      <c r="AC31" s="677">
        <v>6290</v>
      </c>
      <c r="AD31" s="677">
        <v>6244</v>
      </c>
      <c r="AE31" s="678">
        <v>1109</v>
      </c>
      <c r="AF31" s="139">
        <v>103</v>
      </c>
      <c r="AG31" s="681">
        <v>-418</v>
      </c>
      <c r="AH31" s="185">
        <f t="shared" si="3"/>
        <v>13328</v>
      </c>
    </row>
    <row r="32" spans="2:34" s="185" customFormat="1" ht="12.75">
      <c r="B32" s="676">
        <v>38687</v>
      </c>
      <c r="C32" s="677">
        <v>2</v>
      </c>
      <c r="D32" s="677"/>
      <c r="E32" s="678">
        <v>2991</v>
      </c>
      <c r="F32" s="679">
        <v>738</v>
      </c>
      <c r="G32" s="680">
        <v>-371</v>
      </c>
      <c r="H32" s="185">
        <f t="shared" si="4"/>
        <v>3360</v>
      </c>
      <c r="I32" s="677">
        <v>1243</v>
      </c>
      <c r="J32" s="677">
        <v>2017</v>
      </c>
      <c r="K32" s="678">
        <v>3805</v>
      </c>
      <c r="L32" s="679">
        <v>11</v>
      </c>
      <c r="M32" s="184"/>
      <c r="N32" s="480">
        <v>1556</v>
      </c>
      <c r="O32" s="185">
        <f t="shared" si="0"/>
        <v>8632</v>
      </c>
      <c r="P32" s="677">
        <v>610</v>
      </c>
      <c r="Q32" s="677"/>
      <c r="R32" s="678">
        <v>0</v>
      </c>
      <c r="S32" s="679">
        <v>171</v>
      </c>
      <c r="T32" s="184"/>
      <c r="U32" s="184">
        <f t="shared" si="1"/>
        <v>781</v>
      </c>
      <c r="V32" s="677">
        <v>14340</v>
      </c>
      <c r="W32" s="667"/>
      <c r="X32" s="678">
        <v>98</v>
      </c>
      <c r="Y32" s="679">
        <v>63</v>
      </c>
      <c r="Z32" s="184"/>
      <c r="AA32" s="480">
        <v>-1326</v>
      </c>
      <c r="AB32" s="185">
        <f t="shared" si="2"/>
        <v>13175</v>
      </c>
      <c r="AC32" s="677">
        <v>7048</v>
      </c>
      <c r="AD32" s="677">
        <v>6377</v>
      </c>
      <c r="AE32" s="678">
        <v>1486</v>
      </c>
      <c r="AF32" s="139">
        <v>93</v>
      </c>
      <c r="AG32" s="681">
        <v>278</v>
      </c>
      <c r="AH32" s="185">
        <f t="shared" si="3"/>
        <v>15282</v>
      </c>
    </row>
    <row r="33" spans="2:34" s="183" customFormat="1" ht="12.75">
      <c r="B33" s="311"/>
      <c r="C33" s="184"/>
      <c r="D33" s="184"/>
      <c r="E33" s="184"/>
      <c r="F33" s="239"/>
      <c r="G33" s="239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</row>
    <row r="34" spans="2:34" s="183" customFormat="1" ht="12.75">
      <c r="B34" s="304"/>
      <c r="F34" s="196"/>
      <c r="G34" s="196"/>
      <c r="H34" s="184"/>
      <c r="O34" s="184"/>
      <c r="Z34" s="184"/>
      <c r="AA34" s="184"/>
      <c r="AB34" s="184"/>
      <c r="AH34" s="184"/>
    </row>
    <row r="35" spans="2:34" s="183" customFormat="1" ht="12.75">
      <c r="B35" s="304"/>
      <c r="F35" s="196"/>
      <c r="G35" s="196"/>
      <c r="H35" s="184"/>
      <c r="O35" s="184"/>
      <c r="Z35" s="184"/>
      <c r="AA35" s="184"/>
      <c r="AB35" s="184"/>
      <c r="AH35" s="184"/>
    </row>
    <row r="36" spans="1:34" s="183" customFormat="1" ht="12.75">
      <c r="A36" s="139"/>
      <c r="B36" s="185"/>
      <c r="F36" s="196"/>
      <c r="G36" s="196"/>
      <c r="H36" s="184"/>
      <c r="I36" s="269"/>
      <c r="J36" s="269"/>
      <c r="O36" s="184"/>
      <c r="Z36" s="184"/>
      <c r="AA36" s="184"/>
      <c r="AB36" s="184"/>
      <c r="AH36" s="184"/>
    </row>
    <row r="37" spans="1:35" s="183" customFormat="1" ht="12.75">
      <c r="A37" s="197"/>
      <c r="B37" s="305"/>
      <c r="C37" s="197"/>
      <c r="D37" s="197"/>
      <c r="E37" s="197"/>
      <c r="F37" s="243"/>
      <c r="G37" s="243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97"/>
    </row>
    <row r="38" spans="1:35" s="188" customFormat="1" ht="12.75">
      <c r="A38" s="197"/>
      <c r="B38" s="305"/>
      <c r="C38" s="197"/>
      <c r="D38" s="197"/>
      <c r="E38" s="197"/>
      <c r="F38" s="243"/>
      <c r="G38" s="243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97"/>
    </row>
    <row r="39" spans="1:35" s="183" customFormat="1" ht="12.75">
      <c r="A39" s="197"/>
      <c r="B39" s="305"/>
      <c r="C39" s="197"/>
      <c r="D39" s="197"/>
      <c r="E39" s="197"/>
      <c r="F39" s="243"/>
      <c r="G39" s="243"/>
      <c r="H39" s="184"/>
      <c r="I39" s="197"/>
      <c r="J39" s="197"/>
      <c r="K39" s="197"/>
      <c r="L39" s="197"/>
      <c r="M39" s="197"/>
      <c r="N39" s="197"/>
      <c r="O39" s="184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84"/>
      <c r="AA39" s="184"/>
      <c r="AB39" s="184"/>
      <c r="AC39" s="197"/>
      <c r="AD39" s="197"/>
      <c r="AE39" s="197"/>
      <c r="AF39" s="197"/>
      <c r="AG39" s="197"/>
      <c r="AH39" s="184"/>
      <c r="AI39" s="197"/>
    </row>
    <row r="40" spans="1:38" ht="12.75">
      <c r="A40" s="197"/>
      <c r="C40" s="197"/>
      <c r="D40" s="197"/>
      <c r="E40" s="197"/>
      <c r="F40" s="243"/>
      <c r="G40" s="243"/>
      <c r="H40" s="184"/>
      <c r="I40" s="197"/>
      <c r="J40" s="197"/>
      <c r="K40" s="197"/>
      <c r="L40" s="197"/>
      <c r="M40" s="197"/>
      <c r="N40" s="197"/>
      <c r="O40" s="184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84"/>
      <c r="AA40" s="184"/>
      <c r="AB40" s="184"/>
      <c r="AC40" s="197"/>
      <c r="AD40" s="197"/>
      <c r="AE40" s="197"/>
      <c r="AF40" s="197"/>
      <c r="AG40" s="197"/>
      <c r="AH40" s="184"/>
      <c r="AI40" s="197"/>
      <c r="AL40" s="183"/>
    </row>
    <row r="41" spans="6:29" ht="12.75">
      <c r="F41" s="196"/>
      <c r="I41" s="183"/>
      <c r="V41" s="183"/>
      <c r="AC41" s="183"/>
    </row>
    <row r="42" spans="6:30" ht="12.75">
      <c r="F42" s="196"/>
      <c r="G42" s="196"/>
      <c r="H42" s="184"/>
      <c r="I42" s="183"/>
      <c r="J42" s="183"/>
      <c r="L42" s="183"/>
      <c r="V42" s="183"/>
      <c r="Y42" s="183"/>
      <c r="AA42" s="184"/>
      <c r="AC42" s="183"/>
      <c r="AD42" s="183"/>
    </row>
    <row r="43" ht="12.75">
      <c r="F43" s="196"/>
    </row>
    <row r="45" spans="5:32" ht="12.75">
      <c r="E45" s="183"/>
      <c r="K45" s="29"/>
      <c r="L45" s="183"/>
      <c r="AE45" s="12"/>
      <c r="AF45" s="183"/>
    </row>
    <row r="46" spans="11:32" ht="12.75">
      <c r="K46" s="29"/>
      <c r="L46" s="183"/>
      <c r="AE46" s="12"/>
      <c r="AF46" s="183"/>
    </row>
    <row r="47" spans="11:32" ht="12.75">
      <c r="K47" s="29"/>
      <c r="L47" s="183"/>
      <c r="AE47" s="12"/>
      <c r="AF47" s="183"/>
    </row>
    <row r="48" spans="11:32" ht="12.75">
      <c r="K48" s="29"/>
      <c r="L48" s="183"/>
      <c r="AE48" s="12"/>
      <c r="AF48" s="183"/>
    </row>
    <row r="49" spans="11:32" ht="12.75">
      <c r="K49" s="29"/>
      <c r="L49" s="183"/>
      <c r="AE49" s="12"/>
      <c r="AF49" s="183"/>
    </row>
    <row r="50" spans="11:32" ht="12.75">
      <c r="K50" s="29"/>
      <c r="L50" s="183"/>
      <c r="AE50" s="12"/>
      <c r="AF50" s="183"/>
    </row>
    <row r="51" spans="11:32" ht="12.75">
      <c r="K51" s="29"/>
      <c r="L51" s="183"/>
      <c r="AE51" s="12"/>
      <c r="AF51" s="183"/>
    </row>
    <row r="52" spans="11:32" ht="12.75">
      <c r="K52" s="29"/>
      <c r="L52" s="183"/>
      <c r="AE52" s="12"/>
      <c r="AF52" s="183"/>
    </row>
    <row r="53" spans="11:32" ht="12.75">
      <c r="K53" s="29"/>
      <c r="L53" s="183"/>
      <c r="AE53" s="12"/>
      <c r="AF53" s="183"/>
    </row>
    <row r="54" spans="11:32" ht="12.75">
      <c r="K54" s="29"/>
      <c r="L54" s="183"/>
      <c r="AE54" s="12"/>
      <c r="AF54" s="183"/>
    </row>
    <row r="55" spans="11:32" ht="12.75">
      <c r="K55" s="29"/>
      <c r="L55" s="183"/>
      <c r="AE55" s="12"/>
      <c r="AF55" s="183"/>
    </row>
    <row r="56" spans="11:32" ht="12.75">
      <c r="K56" s="29"/>
      <c r="L56" s="183"/>
      <c r="AE56" s="12"/>
      <c r="AF56" s="183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29" r:id="rId1"/>
  <headerFooter alignWithMargins="0">
    <oddFooter>&amp;CNordel 1999&amp;R&amp;D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zoomScale="75" zoomScaleNormal="75" zoomScalePageLayoutView="0" workbookViewId="0" topLeftCell="A4">
      <selection activeCell="N42" sqref="N42"/>
    </sheetView>
  </sheetViews>
  <sheetFormatPr defaultColWidth="9.140625" defaultRowHeight="12.75"/>
  <cols>
    <col min="1" max="1" width="5.7109375" style="139" customWidth="1"/>
    <col min="2" max="2" width="7.28125" style="174" customWidth="1"/>
    <col min="3" max="3" width="10.140625" style="173" customWidth="1"/>
    <col min="4" max="4" width="7.7109375" style="173" bestFit="1" customWidth="1"/>
    <col min="5" max="5" width="8.28125" style="173" customWidth="1"/>
    <col min="6" max="6" width="6.7109375" style="173" customWidth="1"/>
    <col min="7" max="7" width="9.140625" style="139" customWidth="1"/>
    <col min="8" max="8" width="5.8515625" style="173" customWidth="1"/>
    <col min="9" max="9" width="7.140625" style="173" customWidth="1"/>
    <col min="10" max="10" width="7.57421875" style="173" customWidth="1"/>
    <col min="11" max="11" width="7.7109375" style="173" customWidth="1"/>
    <col min="12" max="12" width="8.140625" style="173" customWidth="1"/>
    <col min="13" max="13" width="9.140625" style="139" customWidth="1"/>
    <col min="14" max="14" width="5.8515625" style="173" customWidth="1"/>
    <col min="15" max="15" width="8.7109375" style="173" customWidth="1"/>
    <col min="16" max="16" width="7.140625" style="173" customWidth="1"/>
    <col min="17" max="17" width="8.7109375" style="173" customWidth="1"/>
    <col min="18" max="18" width="7.140625" style="173" customWidth="1"/>
    <col min="19" max="19" width="9.140625" style="139" customWidth="1"/>
    <col min="20" max="20" width="9.140625" style="174" customWidth="1"/>
    <col min="21" max="26" width="9.140625" style="139" customWidth="1"/>
    <col min="27" max="27" width="10.57421875" style="139" bestFit="1" customWidth="1"/>
    <col min="28" max="16384" width="9.140625" style="139" customWidth="1"/>
  </cols>
  <sheetData>
    <row r="1" spans="1:26" s="132" customFormat="1" ht="26.25">
      <c r="A1" s="198" t="s">
        <v>25</v>
      </c>
      <c r="B1" s="131" t="s">
        <v>435</v>
      </c>
      <c r="C1" s="173"/>
      <c r="D1" s="173"/>
      <c r="E1" s="173"/>
      <c r="F1" s="404"/>
      <c r="G1" s="405"/>
      <c r="H1" s="406"/>
      <c r="I1" s="406"/>
      <c r="J1" s="406"/>
      <c r="K1" s="406"/>
      <c r="L1" s="407"/>
      <c r="M1" s="131"/>
      <c r="N1" s="407"/>
      <c r="O1" s="407"/>
      <c r="P1" s="407"/>
      <c r="Q1" s="407"/>
      <c r="R1" s="407"/>
      <c r="S1" s="131"/>
      <c r="T1" s="408"/>
      <c r="U1" s="409"/>
      <c r="V1" s="410"/>
      <c r="W1" s="410"/>
      <c r="X1" s="136"/>
      <c r="Y1" s="136"/>
      <c r="Z1" s="137"/>
    </row>
    <row r="3" spans="2:14" ht="12.75">
      <c r="B3" s="144" t="s">
        <v>49</v>
      </c>
      <c r="H3" s="123" t="s">
        <v>51</v>
      </c>
      <c r="N3" s="123" t="s">
        <v>52</v>
      </c>
    </row>
    <row r="4" spans="2:14" ht="12.75">
      <c r="B4" s="149"/>
      <c r="H4" s="165"/>
      <c r="N4" s="165"/>
    </row>
    <row r="5" spans="2:22" ht="12.75">
      <c r="B5" s="265" t="s">
        <v>241</v>
      </c>
      <c r="C5" s="265" t="s">
        <v>240</v>
      </c>
      <c r="D5" s="265" t="s">
        <v>157</v>
      </c>
      <c r="E5" s="265">
        <v>2004</v>
      </c>
      <c r="F5" s="453">
        <v>2005</v>
      </c>
      <c r="H5" s="265" t="s">
        <v>241</v>
      </c>
      <c r="I5" s="265" t="s">
        <v>240</v>
      </c>
      <c r="J5" s="265" t="s">
        <v>157</v>
      </c>
      <c r="K5" s="265">
        <v>2004</v>
      </c>
      <c r="L5" s="453">
        <v>2005</v>
      </c>
      <c r="N5" s="265" t="s">
        <v>241</v>
      </c>
      <c r="O5" s="265" t="s">
        <v>240</v>
      </c>
      <c r="P5" s="265" t="s">
        <v>157</v>
      </c>
      <c r="Q5" s="265">
        <v>2004</v>
      </c>
      <c r="R5" s="453">
        <v>2005</v>
      </c>
      <c r="U5" s="173"/>
      <c r="V5" s="173"/>
    </row>
    <row r="6" spans="2:28" ht="12.75">
      <c r="B6" s="173">
        <v>1</v>
      </c>
      <c r="C6" s="272">
        <v>74.4763110307414</v>
      </c>
      <c r="D6" s="191">
        <v>41.725135623869804</v>
      </c>
      <c r="E6" s="173">
        <v>53.9</v>
      </c>
      <c r="F6" s="173">
        <v>63.8</v>
      </c>
      <c r="H6" s="173">
        <v>1</v>
      </c>
      <c r="I6" s="192">
        <v>76.8</v>
      </c>
      <c r="J6" s="192">
        <v>46.4</v>
      </c>
      <c r="K6" s="192">
        <v>55</v>
      </c>
      <c r="L6" s="2">
        <v>70</v>
      </c>
      <c r="N6" s="173">
        <v>1</v>
      </c>
      <c r="O6" s="266">
        <v>85.6</v>
      </c>
      <c r="P6" s="266">
        <v>39.4</v>
      </c>
      <c r="Q6" s="266">
        <v>46.4</v>
      </c>
      <c r="R6" s="173">
        <v>61.9</v>
      </c>
      <c r="S6" s="2"/>
      <c r="T6" s="355">
        <v>39.4</v>
      </c>
      <c r="V6" s="191">
        <f>P6-T6</f>
        <v>0</v>
      </c>
      <c r="Y6" s="139">
        <v>0.417251356238698</v>
      </c>
      <c r="Z6" s="191">
        <f>Y6*100</f>
        <v>41.725135623869804</v>
      </c>
      <c r="AA6" s="451">
        <v>0.744763110307414</v>
      </c>
      <c r="AB6" s="191">
        <f>AA6*100</f>
        <v>74.4763110307414</v>
      </c>
    </row>
    <row r="7" spans="2:28" ht="12.75">
      <c r="B7" s="173">
        <v>2</v>
      </c>
      <c r="C7" s="272">
        <v>72.41717902350814</v>
      </c>
      <c r="D7" s="191">
        <v>39.59385171790235</v>
      </c>
      <c r="E7" s="173">
        <v>52.2</v>
      </c>
      <c r="F7" s="173">
        <v>62.4</v>
      </c>
      <c r="H7" s="173">
        <v>2</v>
      </c>
      <c r="I7" s="192">
        <v>74.6</v>
      </c>
      <c r="J7" s="192">
        <v>43.5</v>
      </c>
      <c r="K7" s="192">
        <v>52.7</v>
      </c>
      <c r="L7" s="2">
        <v>69.5</v>
      </c>
      <c r="N7" s="173">
        <v>2</v>
      </c>
      <c r="O7" s="266">
        <v>83.1</v>
      </c>
      <c r="P7" s="266">
        <v>36.3</v>
      </c>
      <c r="Q7" s="266">
        <v>43.9</v>
      </c>
      <c r="R7" s="173">
        <v>59.1</v>
      </c>
      <c r="S7" s="2"/>
      <c r="T7" s="355">
        <v>36.3</v>
      </c>
      <c r="V7" s="191">
        <f aca="true" t="shared" si="0" ref="V7:V58">P7-T7</f>
        <v>0</v>
      </c>
      <c r="Y7" s="139">
        <v>0.3959385171790235</v>
      </c>
      <c r="Z7" s="191">
        <f aca="true" t="shared" si="1" ref="Z7:Z57">Y7*100</f>
        <v>39.59385171790235</v>
      </c>
      <c r="AA7" s="451">
        <v>0.7241717902350814</v>
      </c>
      <c r="AB7" s="191">
        <f aca="true" t="shared" si="2" ref="AB7:AB57">AA7*100</f>
        <v>72.41717902350814</v>
      </c>
    </row>
    <row r="8" spans="2:28" ht="12.75">
      <c r="B8" s="173">
        <v>3</v>
      </c>
      <c r="C8" s="272">
        <v>69.75244122965641</v>
      </c>
      <c r="D8" s="191">
        <v>37.728028933092226</v>
      </c>
      <c r="E8" s="173">
        <v>50.3</v>
      </c>
      <c r="F8" s="173">
        <v>61.4</v>
      </c>
      <c r="H8" s="173">
        <v>3</v>
      </c>
      <c r="I8" s="192">
        <v>71.7</v>
      </c>
      <c r="J8" s="192">
        <v>42.5</v>
      </c>
      <c r="K8" s="192">
        <v>49.9</v>
      </c>
      <c r="L8" s="2">
        <v>67.5</v>
      </c>
      <c r="N8" s="173">
        <v>3</v>
      </c>
      <c r="O8" s="266">
        <v>79.3</v>
      </c>
      <c r="P8" s="266">
        <v>33.2</v>
      </c>
      <c r="Q8" s="266">
        <v>41.2</v>
      </c>
      <c r="R8" s="173">
        <v>56.2</v>
      </c>
      <c r="S8" s="2"/>
      <c r="T8" s="355">
        <v>33.2</v>
      </c>
      <c r="V8" s="191">
        <f t="shared" si="0"/>
        <v>0</v>
      </c>
      <c r="Y8" s="139">
        <v>0.3772802893309223</v>
      </c>
      <c r="Z8" s="191">
        <f t="shared" si="1"/>
        <v>37.728028933092226</v>
      </c>
      <c r="AA8" s="451">
        <v>0.6975244122965641</v>
      </c>
      <c r="AB8" s="191">
        <f t="shared" si="2"/>
        <v>69.75244122965641</v>
      </c>
    </row>
    <row r="9" spans="2:28" ht="12.75">
      <c r="B9" s="173">
        <v>4</v>
      </c>
      <c r="C9" s="272">
        <v>66.68499095840868</v>
      </c>
      <c r="D9" s="191">
        <v>36.14358047016275</v>
      </c>
      <c r="E9" s="173">
        <v>47.9</v>
      </c>
      <c r="F9" s="173">
        <v>58.9</v>
      </c>
      <c r="H9" s="173">
        <v>4</v>
      </c>
      <c r="I9" s="192">
        <v>68.9</v>
      </c>
      <c r="J9" s="192">
        <v>40.7</v>
      </c>
      <c r="K9" s="192">
        <v>47</v>
      </c>
      <c r="L9" s="2">
        <v>64.5</v>
      </c>
      <c r="N9" s="173">
        <v>4</v>
      </c>
      <c r="O9" s="266">
        <v>75.6</v>
      </c>
      <c r="P9" s="266">
        <v>30.2</v>
      </c>
      <c r="Q9" s="266">
        <v>38</v>
      </c>
      <c r="R9" s="173">
        <v>52.8</v>
      </c>
      <c r="S9" s="2"/>
      <c r="T9" s="355">
        <v>30.2</v>
      </c>
      <c r="V9" s="191">
        <f t="shared" si="0"/>
        <v>0</v>
      </c>
      <c r="Y9" s="139">
        <v>0.3614358047016275</v>
      </c>
      <c r="Z9" s="191">
        <f t="shared" si="1"/>
        <v>36.14358047016275</v>
      </c>
      <c r="AA9" s="451">
        <v>0.6668499095840867</v>
      </c>
      <c r="AB9" s="191">
        <f t="shared" si="2"/>
        <v>66.68499095840868</v>
      </c>
    </row>
    <row r="10" spans="2:28" ht="12.75">
      <c r="B10" s="173">
        <v>5</v>
      </c>
      <c r="C10" s="272">
        <v>63.775406871609405</v>
      </c>
      <c r="D10" s="191">
        <v>33.08535262206148</v>
      </c>
      <c r="E10" s="173">
        <v>45.8</v>
      </c>
      <c r="F10" s="173">
        <v>56.6</v>
      </c>
      <c r="H10" s="173">
        <v>5</v>
      </c>
      <c r="I10" s="192">
        <v>66.9</v>
      </c>
      <c r="J10" s="192">
        <v>38.5</v>
      </c>
      <c r="K10" s="192">
        <v>44.2</v>
      </c>
      <c r="L10" s="2">
        <v>61.8</v>
      </c>
      <c r="N10" s="173">
        <v>5</v>
      </c>
      <c r="O10" s="266">
        <v>72.6</v>
      </c>
      <c r="P10" s="266">
        <v>27.5</v>
      </c>
      <c r="Q10" s="266">
        <v>34.9</v>
      </c>
      <c r="R10" s="173">
        <v>49.4</v>
      </c>
      <c r="S10" s="2"/>
      <c r="T10" s="355">
        <v>27.5</v>
      </c>
      <c r="V10" s="191">
        <f t="shared" si="0"/>
        <v>0</v>
      </c>
      <c r="Y10" s="139">
        <v>0.3308535262206148</v>
      </c>
      <c r="Z10" s="191">
        <f t="shared" si="1"/>
        <v>33.08535262206148</v>
      </c>
      <c r="AA10" s="451">
        <v>0.6377540687160941</v>
      </c>
      <c r="AB10" s="191">
        <f t="shared" si="2"/>
        <v>63.775406871609405</v>
      </c>
    </row>
    <row r="11" spans="2:28" ht="12.75">
      <c r="B11" s="173">
        <v>6</v>
      </c>
      <c r="C11" s="272">
        <v>61.149005424954794</v>
      </c>
      <c r="D11" s="191">
        <v>30.219529837251358</v>
      </c>
      <c r="E11" s="173">
        <v>44.1</v>
      </c>
      <c r="F11" s="173">
        <v>54.2</v>
      </c>
      <c r="H11" s="173">
        <v>6</v>
      </c>
      <c r="I11" s="192">
        <v>65</v>
      </c>
      <c r="J11" s="192">
        <v>36.2</v>
      </c>
      <c r="K11" s="192">
        <v>43.2</v>
      </c>
      <c r="L11" s="2">
        <v>58.9</v>
      </c>
      <c r="N11" s="173">
        <v>6</v>
      </c>
      <c r="O11" s="266">
        <v>68.4</v>
      </c>
      <c r="P11" s="266">
        <v>24.8</v>
      </c>
      <c r="Q11" s="266">
        <v>32.4</v>
      </c>
      <c r="R11" s="173">
        <v>46</v>
      </c>
      <c r="S11" s="2"/>
      <c r="T11" s="355">
        <v>24.8</v>
      </c>
      <c r="V11" s="191">
        <f t="shared" si="0"/>
        <v>0</v>
      </c>
      <c r="Y11" s="139">
        <v>0.3021952983725136</v>
      </c>
      <c r="Z11" s="191">
        <f t="shared" si="1"/>
        <v>30.219529837251358</v>
      </c>
      <c r="AA11" s="451">
        <v>0.6114900542495479</v>
      </c>
      <c r="AB11" s="191">
        <f t="shared" si="2"/>
        <v>61.149005424954794</v>
      </c>
    </row>
    <row r="12" spans="2:28" ht="12.75">
      <c r="B12" s="173">
        <v>7</v>
      </c>
      <c r="C12" s="272">
        <v>58.037974683544306</v>
      </c>
      <c r="D12" s="191">
        <v>27.58444846292948</v>
      </c>
      <c r="E12" s="173">
        <v>41.2</v>
      </c>
      <c r="F12" s="173">
        <v>50.9</v>
      </c>
      <c r="H12" s="173">
        <v>7</v>
      </c>
      <c r="I12" s="192">
        <v>62</v>
      </c>
      <c r="J12" s="192">
        <v>33.7</v>
      </c>
      <c r="K12" s="192">
        <v>40.8</v>
      </c>
      <c r="L12" s="2">
        <v>55.4</v>
      </c>
      <c r="N12" s="173">
        <v>7</v>
      </c>
      <c r="O12" s="266">
        <v>63.6</v>
      </c>
      <c r="P12" s="266">
        <v>21.5</v>
      </c>
      <c r="Q12" s="266">
        <v>29.4</v>
      </c>
      <c r="R12" s="173">
        <v>42.4</v>
      </c>
      <c r="S12" s="2"/>
      <c r="T12" s="355">
        <v>21.5</v>
      </c>
      <c r="V12" s="191">
        <f t="shared" si="0"/>
        <v>0</v>
      </c>
      <c r="Y12" s="139">
        <v>0.2758444846292948</v>
      </c>
      <c r="Z12" s="191">
        <f t="shared" si="1"/>
        <v>27.58444846292948</v>
      </c>
      <c r="AA12" s="451">
        <v>0.580379746835443</v>
      </c>
      <c r="AB12" s="191">
        <f t="shared" si="2"/>
        <v>58.037974683544306</v>
      </c>
    </row>
    <row r="13" spans="2:28" ht="12.75">
      <c r="B13" s="173">
        <v>8</v>
      </c>
      <c r="C13" s="272">
        <v>54.82567811934901</v>
      </c>
      <c r="D13" s="191">
        <v>25.19005424954792</v>
      </c>
      <c r="E13" s="173">
        <v>38.7</v>
      </c>
      <c r="F13" s="173">
        <v>47.6</v>
      </c>
      <c r="H13" s="173">
        <v>8</v>
      </c>
      <c r="I13" s="192">
        <v>61.8</v>
      </c>
      <c r="J13" s="192">
        <v>31.1</v>
      </c>
      <c r="K13" s="192">
        <v>38.5</v>
      </c>
      <c r="L13" s="2">
        <v>51.7</v>
      </c>
      <c r="N13" s="173">
        <v>8</v>
      </c>
      <c r="O13" s="266">
        <v>60.2</v>
      </c>
      <c r="P13" s="266">
        <v>18.5</v>
      </c>
      <c r="Q13" s="266">
        <v>26.7</v>
      </c>
      <c r="R13" s="173">
        <v>38.6</v>
      </c>
      <c r="S13" s="2"/>
      <c r="T13" s="355">
        <v>18.5</v>
      </c>
      <c r="V13" s="191">
        <f t="shared" si="0"/>
        <v>0</v>
      </c>
      <c r="Y13" s="139">
        <v>0.2519005424954792</v>
      </c>
      <c r="Z13" s="191">
        <f t="shared" si="1"/>
        <v>25.19005424954792</v>
      </c>
      <c r="AA13" s="451">
        <v>0.5482567811934901</v>
      </c>
      <c r="AB13" s="191">
        <f t="shared" si="2"/>
        <v>54.82567811934901</v>
      </c>
    </row>
    <row r="14" spans="2:28" ht="12.75">
      <c r="B14" s="173">
        <v>9</v>
      </c>
      <c r="C14" s="272">
        <v>51.75461121157324</v>
      </c>
      <c r="D14" s="191">
        <v>22.6750452079566</v>
      </c>
      <c r="E14" s="173">
        <v>36.1</v>
      </c>
      <c r="F14" s="173">
        <v>44.2</v>
      </c>
      <c r="H14" s="173">
        <v>9</v>
      </c>
      <c r="I14" s="192">
        <v>60.1</v>
      </c>
      <c r="J14" s="192">
        <v>28.6</v>
      </c>
      <c r="K14" s="192">
        <v>36.1</v>
      </c>
      <c r="L14" s="2">
        <v>48</v>
      </c>
      <c r="N14" s="173">
        <v>9</v>
      </c>
      <c r="O14" s="266">
        <v>56.1</v>
      </c>
      <c r="P14" s="266">
        <v>16.2</v>
      </c>
      <c r="Q14" s="266">
        <v>24</v>
      </c>
      <c r="R14" s="173">
        <v>34.1</v>
      </c>
      <c r="S14" s="2"/>
      <c r="T14" s="355">
        <v>16.2</v>
      </c>
      <c r="V14" s="191">
        <f t="shared" si="0"/>
        <v>0</v>
      </c>
      <c r="Y14" s="139">
        <v>0.226750452079566</v>
      </c>
      <c r="Z14" s="191">
        <f t="shared" si="1"/>
        <v>22.6750452079566</v>
      </c>
      <c r="AA14" s="451">
        <v>0.5175461121157324</v>
      </c>
      <c r="AB14" s="191">
        <f t="shared" si="2"/>
        <v>51.75461121157324</v>
      </c>
    </row>
    <row r="15" spans="2:28" ht="12.75">
      <c r="B15" s="173">
        <v>10</v>
      </c>
      <c r="C15" s="272">
        <v>48.66528028933092</v>
      </c>
      <c r="D15" s="191">
        <v>20.74792043399638</v>
      </c>
      <c r="E15" s="173">
        <v>33.9</v>
      </c>
      <c r="F15" s="173">
        <v>41.1</v>
      </c>
      <c r="H15" s="173">
        <v>10</v>
      </c>
      <c r="I15" s="192">
        <v>58</v>
      </c>
      <c r="J15" s="192">
        <v>26.5</v>
      </c>
      <c r="K15" s="192">
        <v>33.5</v>
      </c>
      <c r="L15" s="2">
        <v>44.6</v>
      </c>
      <c r="N15" s="173">
        <v>10</v>
      </c>
      <c r="O15" s="266">
        <v>52.4</v>
      </c>
      <c r="P15" s="266">
        <v>14.4</v>
      </c>
      <c r="Q15" s="266">
        <v>21.1</v>
      </c>
      <c r="R15" s="173">
        <v>31.3</v>
      </c>
      <c r="S15" s="2"/>
      <c r="T15" s="355">
        <v>14.4</v>
      </c>
      <c r="V15" s="191">
        <f t="shared" si="0"/>
        <v>0</v>
      </c>
      <c r="Y15" s="139">
        <v>0.2074792043399638</v>
      </c>
      <c r="Z15" s="191">
        <f t="shared" si="1"/>
        <v>20.74792043399638</v>
      </c>
      <c r="AA15" s="451">
        <v>0.48665280289330926</v>
      </c>
      <c r="AB15" s="191">
        <f t="shared" si="2"/>
        <v>48.66528028933092</v>
      </c>
    </row>
    <row r="16" spans="2:28" ht="12.75">
      <c r="B16" s="173">
        <v>11</v>
      </c>
      <c r="C16" s="272">
        <v>46.752079566003616</v>
      </c>
      <c r="D16" s="191">
        <v>19.430922242314647</v>
      </c>
      <c r="E16" s="173">
        <v>31.3</v>
      </c>
      <c r="F16" s="173">
        <v>38</v>
      </c>
      <c r="H16" s="173">
        <v>11</v>
      </c>
      <c r="I16" s="192">
        <v>57.6</v>
      </c>
      <c r="J16" s="192">
        <v>24.9</v>
      </c>
      <c r="K16" s="192">
        <v>30.9</v>
      </c>
      <c r="L16" s="2">
        <v>41.5</v>
      </c>
      <c r="N16" s="173">
        <v>11</v>
      </c>
      <c r="O16" s="266">
        <v>49.1</v>
      </c>
      <c r="P16" s="266">
        <v>12.8</v>
      </c>
      <c r="Q16" s="266">
        <v>18.3</v>
      </c>
      <c r="R16" s="173">
        <v>27.9</v>
      </c>
      <c r="S16" s="2"/>
      <c r="T16" s="355">
        <v>12.8</v>
      </c>
      <c r="V16" s="191">
        <f t="shared" si="0"/>
        <v>0</v>
      </c>
      <c r="Y16" s="139">
        <v>0.19430922242314647</v>
      </c>
      <c r="Z16" s="191">
        <f t="shared" si="1"/>
        <v>19.430922242314647</v>
      </c>
      <c r="AA16" s="451">
        <v>0.4675207956600361</v>
      </c>
      <c r="AB16" s="191">
        <f t="shared" si="2"/>
        <v>46.752079566003616</v>
      </c>
    </row>
    <row r="17" spans="2:28" ht="12.75">
      <c r="B17" s="173">
        <v>12</v>
      </c>
      <c r="C17" s="272">
        <v>44.754611211573234</v>
      </c>
      <c r="D17" s="191">
        <v>17.522423146473777</v>
      </c>
      <c r="E17" s="173">
        <v>29.9</v>
      </c>
      <c r="F17" s="173">
        <v>35.2</v>
      </c>
      <c r="H17" s="173">
        <v>12</v>
      </c>
      <c r="I17" s="192">
        <v>58</v>
      </c>
      <c r="J17" s="192">
        <v>23.4</v>
      </c>
      <c r="K17" s="192">
        <v>30</v>
      </c>
      <c r="L17" s="2">
        <v>39.2</v>
      </c>
      <c r="N17" s="173">
        <v>12</v>
      </c>
      <c r="O17" s="266">
        <v>46.5</v>
      </c>
      <c r="P17" s="266">
        <v>11.3</v>
      </c>
      <c r="Q17" s="266">
        <v>16.6</v>
      </c>
      <c r="R17" s="173">
        <v>25.2</v>
      </c>
      <c r="S17" s="2"/>
      <c r="T17" s="355">
        <v>11.3</v>
      </c>
      <c r="V17" s="191">
        <f t="shared" si="0"/>
        <v>0</v>
      </c>
      <c r="Y17" s="139">
        <v>0.17522423146473778</v>
      </c>
      <c r="Z17" s="191">
        <f t="shared" si="1"/>
        <v>17.522423146473777</v>
      </c>
      <c r="AA17" s="451">
        <v>0.44754611211573236</v>
      </c>
      <c r="AB17" s="191">
        <f t="shared" si="2"/>
        <v>44.754611211573234</v>
      </c>
    </row>
    <row r="18" spans="2:28" ht="12.75">
      <c r="B18" s="173">
        <v>13</v>
      </c>
      <c r="C18" s="272">
        <v>43.59150090415913</v>
      </c>
      <c r="D18" s="191">
        <v>16.183182640144665</v>
      </c>
      <c r="E18" s="173">
        <v>28.3</v>
      </c>
      <c r="F18" s="173">
        <v>32.7</v>
      </c>
      <c r="H18" s="173">
        <v>13</v>
      </c>
      <c r="I18" s="192">
        <v>56.8</v>
      </c>
      <c r="J18" s="192">
        <v>22.1</v>
      </c>
      <c r="K18" s="192">
        <v>27.9</v>
      </c>
      <c r="L18" s="2">
        <v>36.8</v>
      </c>
      <c r="N18" s="173">
        <v>13</v>
      </c>
      <c r="O18" s="266">
        <v>43.7</v>
      </c>
      <c r="P18" s="266">
        <v>10</v>
      </c>
      <c r="Q18" s="266">
        <v>14.5</v>
      </c>
      <c r="R18" s="173">
        <v>22.8</v>
      </c>
      <c r="S18" s="2"/>
      <c r="T18" s="355">
        <v>10</v>
      </c>
      <c r="V18" s="191">
        <f t="shared" si="0"/>
        <v>0</v>
      </c>
      <c r="Y18" s="139">
        <v>0.16183182640144664</v>
      </c>
      <c r="Z18" s="191">
        <f t="shared" si="1"/>
        <v>16.183182640144665</v>
      </c>
      <c r="AA18" s="451">
        <v>0.43591500904159136</v>
      </c>
      <c r="AB18" s="191">
        <f t="shared" si="2"/>
        <v>43.59150090415913</v>
      </c>
    </row>
    <row r="19" spans="2:28" ht="12.75">
      <c r="B19" s="173">
        <v>14</v>
      </c>
      <c r="C19" s="272">
        <v>42.19656419529837</v>
      </c>
      <c r="D19" s="191">
        <v>14.859312839059674</v>
      </c>
      <c r="E19" s="173">
        <v>27.2</v>
      </c>
      <c r="F19" s="173">
        <v>31.8</v>
      </c>
      <c r="H19" s="173">
        <v>14</v>
      </c>
      <c r="I19" s="192">
        <v>55.4</v>
      </c>
      <c r="J19" s="192">
        <v>20.5</v>
      </c>
      <c r="K19" s="192">
        <v>26.3</v>
      </c>
      <c r="L19" s="2">
        <v>35</v>
      </c>
      <c r="N19" s="173">
        <v>14</v>
      </c>
      <c r="O19" s="266">
        <v>41.4</v>
      </c>
      <c r="P19" s="266">
        <v>8.3</v>
      </c>
      <c r="Q19" s="266">
        <v>12.9</v>
      </c>
      <c r="R19" s="173">
        <v>21.8</v>
      </c>
      <c r="S19" s="2"/>
      <c r="T19" s="355">
        <v>8.3</v>
      </c>
      <c r="V19" s="191">
        <f t="shared" si="0"/>
        <v>0</v>
      </c>
      <c r="Y19" s="139">
        <v>0.14859312839059674</v>
      </c>
      <c r="Z19" s="191">
        <f t="shared" si="1"/>
        <v>14.859312839059674</v>
      </c>
      <c r="AA19" s="451">
        <v>0.4219656419529837</v>
      </c>
      <c r="AB19" s="191">
        <f t="shared" si="2"/>
        <v>42.19656419529837</v>
      </c>
    </row>
    <row r="20" spans="2:28" s="125" customFormat="1" ht="12.75">
      <c r="B20" s="123">
        <v>15</v>
      </c>
      <c r="C20" s="192">
        <v>41.2873417721519</v>
      </c>
      <c r="D20" s="191">
        <v>13.564918625678118</v>
      </c>
      <c r="E20" s="123">
        <v>26.8</v>
      </c>
      <c r="F20" s="125">
        <v>33.3</v>
      </c>
      <c r="H20" s="123">
        <v>15</v>
      </c>
      <c r="I20" s="192">
        <v>53.8</v>
      </c>
      <c r="J20" s="192">
        <v>18.7</v>
      </c>
      <c r="K20" s="192">
        <v>25.1</v>
      </c>
      <c r="L20" s="2">
        <v>33.7</v>
      </c>
      <c r="N20" s="123">
        <v>15</v>
      </c>
      <c r="O20" s="192">
        <v>42</v>
      </c>
      <c r="P20" s="192">
        <v>6.5</v>
      </c>
      <c r="Q20" s="192">
        <v>11.8</v>
      </c>
      <c r="R20" s="454">
        <v>21</v>
      </c>
      <c r="S20" s="2"/>
      <c r="T20" s="355">
        <v>6.5</v>
      </c>
      <c r="V20" s="191">
        <f t="shared" si="0"/>
        <v>0</v>
      </c>
      <c r="Y20" s="125">
        <v>0.13564918625678118</v>
      </c>
      <c r="Z20" s="191">
        <f t="shared" si="1"/>
        <v>13.564918625678118</v>
      </c>
      <c r="AA20" s="451">
        <v>0.412873417721519</v>
      </c>
      <c r="AB20" s="191">
        <f t="shared" si="2"/>
        <v>41.2873417721519</v>
      </c>
    </row>
    <row r="21" spans="2:28" ht="12.75">
      <c r="B21" s="173">
        <v>16</v>
      </c>
      <c r="C21" s="272">
        <v>42.58915009041591</v>
      </c>
      <c r="D21" s="191">
        <v>13.805605786618447</v>
      </c>
      <c r="E21" s="173">
        <v>27.7</v>
      </c>
      <c r="F21" s="173">
        <v>35</v>
      </c>
      <c r="H21" s="173">
        <v>16</v>
      </c>
      <c r="I21" s="192">
        <v>52.4</v>
      </c>
      <c r="J21" s="192">
        <v>17.3</v>
      </c>
      <c r="K21" s="192">
        <v>24.8</v>
      </c>
      <c r="L21" s="2">
        <v>32.2</v>
      </c>
      <c r="N21" s="173">
        <v>16</v>
      </c>
      <c r="O21" s="267">
        <v>44.4</v>
      </c>
      <c r="P21" s="267">
        <v>5.6</v>
      </c>
      <c r="Q21" s="267">
        <v>11.8</v>
      </c>
      <c r="R21" s="173">
        <v>19.7</v>
      </c>
      <c r="S21" s="2"/>
      <c r="T21" s="355">
        <v>5.6</v>
      </c>
      <c r="V21" s="191">
        <f t="shared" si="0"/>
        <v>0</v>
      </c>
      <c r="Y21" s="139">
        <v>0.13805605786618447</v>
      </c>
      <c r="Z21" s="191">
        <f t="shared" si="1"/>
        <v>13.805605786618447</v>
      </c>
      <c r="AA21" s="451">
        <v>0.4258915009041591</v>
      </c>
      <c r="AB21" s="191">
        <f t="shared" si="2"/>
        <v>42.58915009041591</v>
      </c>
    </row>
    <row r="22" spans="2:28" ht="12.75">
      <c r="B22" s="173">
        <v>17</v>
      </c>
      <c r="C22" s="272">
        <v>54.092043399638335</v>
      </c>
      <c r="D22" s="191">
        <v>17.722784810126583</v>
      </c>
      <c r="E22" s="173">
        <v>29.6</v>
      </c>
      <c r="F22" s="173">
        <v>37.3</v>
      </c>
      <c r="H22" s="173">
        <v>17</v>
      </c>
      <c r="I22" s="192">
        <v>52.7</v>
      </c>
      <c r="J22" s="192">
        <v>18.7</v>
      </c>
      <c r="K22" s="192">
        <v>27.6</v>
      </c>
      <c r="L22" s="2">
        <v>31.6</v>
      </c>
      <c r="N22" s="173">
        <v>17</v>
      </c>
      <c r="O22" s="267">
        <v>47.2</v>
      </c>
      <c r="P22" s="267">
        <v>5.7</v>
      </c>
      <c r="Q22" s="267">
        <v>15.4</v>
      </c>
      <c r="R22" s="173">
        <v>19.9</v>
      </c>
      <c r="S22" s="2"/>
      <c r="T22" s="355">
        <v>5.7</v>
      </c>
      <c r="V22" s="191">
        <f t="shared" si="0"/>
        <v>0</v>
      </c>
      <c r="Y22" s="139">
        <v>0.17722784810126582</v>
      </c>
      <c r="Z22" s="191">
        <f t="shared" si="1"/>
        <v>17.722784810126583</v>
      </c>
      <c r="AA22" s="451">
        <v>0.5409204339963833</v>
      </c>
      <c r="AB22" s="191">
        <f t="shared" si="2"/>
        <v>54.092043399638335</v>
      </c>
    </row>
    <row r="23" spans="2:28" ht="12.75">
      <c r="B23" s="173">
        <v>18</v>
      </c>
      <c r="C23" s="272">
        <v>62.2867992766727</v>
      </c>
      <c r="D23" s="191">
        <v>21.20614828209765</v>
      </c>
      <c r="E23" s="173">
        <v>32.1</v>
      </c>
      <c r="F23" s="173">
        <v>40.4</v>
      </c>
      <c r="H23" s="173">
        <v>18</v>
      </c>
      <c r="I23" s="192">
        <v>57.8</v>
      </c>
      <c r="J23" s="192">
        <v>19.4</v>
      </c>
      <c r="K23" s="192">
        <v>30.5</v>
      </c>
      <c r="L23" s="2">
        <v>32.8</v>
      </c>
      <c r="N23" s="173">
        <v>18</v>
      </c>
      <c r="O23" s="267">
        <v>50.3</v>
      </c>
      <c r="P23" s="267">
        <v>5.8</v>
      </c>
      <c r="Q23" s="267">
        <v>19.6</v>
      </c>
      <c r="R23" s="173">
        <v>23.4</v>
      </c>
      <c r="S23" s="2"/>
      <c r="T23" s="355">
        <v>5.8</v>
      </c>
      <c r="V23" s="191">
        <f t="shared" si="0"/>
        <v>0</v>
      </c>
      <c r="Y23" s="139">
        <v>0.2120614828209765</v>
      </c>
      <c r="Z23" s="191">
        <f t="shared" si="1"/>
        <v>21.20614828209765</v>
      </c>
      <c r="AA23" s="451">
        <v>0.622867992766727</v>
      </c>
      <c r="AB23" s="191">
        <f t="shared" si="2"/>
        <v>62.2867992766727</v>
      </c>
    </row>
    <row r="24" spans="2:28" ht="12.75">
      <c r="B24" s="173">
        <v>19</v>
      </c>
      <c r="C24" s="272">
        <v>65.40922242314647</v>
      </c>
      <c r="D24" s="191">
        <v>27.45135623869801</v>
      </c>
      <c r="E24" s="173">
        <v>44.5</v>
      </c>
      <c r="F24" s="173">
        <v>46.7</v>
      </c>
      <c r="H24" s="173">
        <v>19</v>
      </c>
      <c r="I24" s="192">
        <v>62.1</v>
      </c>
      <c r="J24" s="192">
        <v>20.9</v>
      </c>
      <c r="K24" s="192">
        <v>40</v>
      </c>
      <c r="L24" s="2">
        <v>32.5</v>
      </c>
      <c r="N24" s="173">
        <v>19</v>
      </c>
      <c r="O24" s="267">
        <v>56.7</v>
      </c>
      <c r="P24" s="267">
        <v>9.4</v>
      </c>
      <c r="Q24" s="267">
        <v>29.8</v>
      </c>
      <c r="R24" s="173">
        <v>26.5</v>
      </c>
      <c r="S24" s="2"/>
      <c r="T24" s="355">
        <v>9.4</v>
      </c>
      <c r="V24" s="191">
        <f t="shared" si="0"/>
        <v>0</v>
      </c>
      <c r="Y24" s="139">
        <v>0.2745135623869801</v>
      </c>
      <c r="Z24" s="191">
        <f t="shared" si="1"/>
        <v>27.45135623869801</v>
      </c>
      <c r="AA24" s="451">
        <v>0.6540922242314647</v>
      </c>
      <c r="AB24" s="191">
        <f t="shared" si="2"/>
        <v>65.40922242314647</v>
      </c>
    </row>
    <row r="25" spans="2:28" ht="12.75">
      <c r="B25" s="173">
        <v>20</v>
      </c>
      <c r="C25" s="272">
        <v>68.73399638336348</v>
      </c>
      <c r="D25" s="191">
        <v>39.531464737793854</v>
      </c>
      <c r="E25" s="173">
        <v>53.7</v>
      </c>
      <c r="F25" s="173">
        <v>55.1</v>
      </c>
      <c r="H25" s="173">
        <v>20</v>
      </c>
      <c r="I25" s="192">
        <v>64.1</v>
      </c>
      <c r="J25" s="192">
        <v>23</v>
      </c>
      <c r="K25" s="192">
        <v>44.4</v>
      </c>
      <c r="L25" s="2">
        <v>33.1</v>
      </c>
      <c r="N25" s="173">
        <v>20</v>
      </c>
      <c r="O25" s="267">
        <v>65.4</v>
      </c>
      <c r="P25" s="267">
        <v>12.6</v>
      </c>
      <c r="Q25" s="267">
        <v>37.1</v>
      </c>
      <c r="R25" s="173">
        <v>29.3</v>
      </c>
      <c r="S25" s="2"/>
      <c r="T25" s="355">
        <v>12.6405</v>
      </c>
      <c r="V25" s="191">
        <f t="shared" si="0"/>
        <v>-0.04049999999999976</v>
      </c>
      <c r="Y25" s="139">
        <v>0.39531464737793853</v>
      </c>
      <c r="Z25" s="191">
        <f t="shared" si="1"/>
        <v>39.531464737793854</v>
      </c>
      <c r="AA25" s="451">
        <v>0.6873399638336347</v>
      </c>
      <c r="AB25" s="191">
        <f t="shared" si="2"/>
        <v>68.73399638336348</v>
      </c>
    </row>
    <row r="26" spans="2:28" ht="12.75">
      <c r="B26" s="173">
        <v>21</v>
      </c>
      <c r="C26" s="272">
        <v>73.3240506329114</v>
      </c>
      <c r="D26" s="191">
        <v>43.183182640144665</v>
      </c>
      <c r="E26" s="173">
        <v>58.9</v>
      </c>
      <c r="F26" s="173">
        <v>68.6</v>
      </c>
      <c r="H26" s="173">
        <v>21</v>
      </c>
      <c r="I26" s="192">
        <v>65.1</v>
      </c>
      <c r="J26" s="192">
        <v>27.1</v>
      </c>
      <c r="K26" s="192">
        <v>46.9</v>
      </c>
      <c r="L26" s="2">
        <v>38.2</v>
      </c>
      <c r="N26" s="173">
        <v>21</v>
      </c>
      <c r="O26" s="267">
        <v>70.6</v>
      </c>
      <c r="P26" s="267">
        <v>16.7</v>
      </c>
      <c r="Q26" s="267">
        <v>40.1</v>
      </c>
      <c r="R26" s="173">
        <v>38.1</v>
      </c>
      <c r="S26" s="2"/>
      <c r="T26" s="355">
        <v>16.7</v>
      </c>
      <c r="V26" s="191">
        <f t="shared" si="0"/>
        <v>0</v>
      </c>
      <c r="Y26" s="139">
        <v>0.4318318264014467</v>
      </c>
      <c r="Z26" s="191">
        <f t="shared" si="1"/>
        <v>43.183182640144665</v>
      </c>
      <c r="AA26" s="451">
        <v>0.733240506329114</v>
      </c>
      <c r="AB26" s="191">
        <f t="shared" si="2"/>
        <v>73.3240506329114</v>
      </c>
    </row>
    <row r="27" spans="2:28" ht="12.75">
      <c r="B27" s="173">
        <v>22</v>
      </c>
      <c r="C27" s="272">
        <v>76.79168173598553</v>
      </c>
      <c r="D27" s="191">
        <v>53.87179023508138</v>
      </c>
      <c r="E27" s="173">
        <v>63.5</v>
      </c>
      <c r="F27" s="173">
        <v>73</v>
      </c>
      <c r="H27" s="173">
        <v>22</v>
      </c>
      <c r="I27" s="192">
        <v>67.8</v>
      </c>
      <c r="J27" s="192">
        <v>29.5</v>
      </c>
      <c r="K27" s="192">
        <v>47.6</v>
      </c>
      <c r="L27" s="2">
        <v>41.8</v>
      </c>
      <c r="N27" s="173">
        <v>22</v>
      </c>
      <c r="O27" s="267">
        <v>76.3</v>
      </c>
      <c r="P27" s="267">
        <v>21.9</v>
      </c>
      <c r="Q27" s="267">
        <v>42.1</v>
      </c>
      <c r="R27" s="173">
        <v>43.3</v>
      </c>
      <c r="S27" s="2"/>
      <c r="T27" s="355">
        <v>21.9</v>
      </c>
      <c r="V27" s="191">
        <f t="shared" si="0"/>
        <v>0</v>
      </c>
      <c r="Y27" s="139">
        <v>0.5387179023508137</v>
      </c>
      <c r="Z27" s="191">
        <f t="shared" si="1"/>
        <v>53.87179023508138</v>
      </c>
      <c r="AA27" s="451">
        <v>0.7679168173598553</v>
      </c>
      <c r="AB27" s="191">
        <f t="shared" si="2"/>
        <v>76.79168173598553</v>
      </c>
    </row>
    <row r="28" spans="2:28" ht="12.75">
      <c r="B28" s="173">
        <v>23</v>
      </c>
      <c r="C28" s="272">
        <v>78.96564195298373</v>
      </c>
      <c r="D28" s="191">
        <v>57.2367088607595</v>
      </c>
      <c r="E28" s="173">
        <v>66.1</v>
      </c>
      <c r="F28" s="173">
        <v>75.1</v>
      </c>
      <c r="H28" s="173">
        <v>23</v>
      </c>
      <c r="I28" s="192">
        <v>74.3</v>
      </c>
      <c r="J28" s="192">
        <v>35.7</v>
      </c>
      <c r="K28" s="192">
        <v>49.5</v>
      </c>
      <c r="L28" s="2">
        <v>45.6</v>
      </c>
      <c r="N28" s="173">
        <v>23</v>
      </c>
      <c r="O28" s="267">
        <v>78.8</v>
      </c>
      <c r="P28" s="267">
        <v>28.3</v>
      </c>
      <c r="Q28" s="267">
        <v>44.4</v>
      </c>
      <c r="R28" s="173">
        <v>49.8</v>
      </c>
      <c r="S28" s="2"/>
      <c r="T28" s="355">
        <v>28.3</v>
      </c>
      <c r="V28" s="191">
        <f t="shared" si="0"/>
        <v>0</v>
      </c>
      <c r="Y28" s="139">
        <v>0.572367088607595</v>
      </c>
      <c r="Z28" s="191">
        <f t="shared" si="1"/>
        <v>57.2367088607595</v>
      </c>
      <c r="AA28" s="451">
        <v>0.7896564195298373</v>
      </c>
      <c r="AB28" s="191">
        <f t="shared" si="2"/>
        <v>78.96564195298373</v>
      </c>
    </row>
    <row r="29" spans="2:28" ht="12.75">
      <c r="B29" s="173">
        <v>24</v>
      </c>
      <c r="C29" s="272">
        <v>79.75750452079566</v>
      </c>
      <c r="D29" s="191">
        <v>58.9137432188065</v>
      </c>
      <c r="E29" s="173">
        <v>67.6</v>
      </c>
      <c r="F29" s="173">
        <v>75.5</v>
      </c>
      <c r="H29" s="173">
        <v>24</v>
      </c>
      <c r="I29" s="192">
        <v>79.1</v>
      </c>
      <c r="J29" s="192">
        <v>40.6</v>
      </c>
      <c r="K29" s="192">
        <v>52.6</v>
      </c>
      <c r="L29" s="2">
        <v>53.6</v>
      </c>
      <c r="N29" s="173">
        <v>24</v>
      </c>
      <c r="O29" s="267">
        <v>81.1</v>
      </c>
      <c r="P29" s="267">
        <v>34.9</v>
      </c>
      <c r="Q29" s="267">
        <v>46.4</v>
      </c>
      <c r="R29" s="173">
        <v>62</v>
      </c>
      <c r="S29" s="2"/>
      <c r="T29" s="355">
        <v>34.9</v>
      </c>
      <c r="V29" s="191">
        <f t="shared" si="0"/>
        <v>0</v>
      </c>
      <c r="Y29" s="139">
        <v>0.589137432188065</v>
      </c>
      <c r="Z29" s="191">
        <f t="shared" si="1"/>
        <v>58.9137432188065</v>
      </c>
      <c r="AA29" s="451">
        <v>0.7975750452079566</v>
      </c>
      <c r="AB29" s="191">
        <f t="shared" si="2"/>
        <v>79.75750452079566</v>
      </c>
    </row>
    <row r="30" spans="2:28" ht="12.75">
      <c r="B30" s="173">
        <v>25</v>
      </c>
      <c r="C30" s="272">
        <v>79.99276672694396</v>
      </c>
      <c r="D30" s="191">
        <v>59.90343580470162</v>
      </c>
      <c r="E30" s="173">
        <v>68.4</v>
      </c>
      <c r="F30" s="173">
        <v>75.2</v>
      </c>
      <c r="H30" s="173">
        <v>25</v>
      </c>
      <c r="I30" s="192">
        <v>84.8</v>
      </c>
      <c r="J30" s="192">
        <v>44.5</v>
      </c>
      <c r="K30" s="192">
        <v>55.2</v>
      </c>
      <c r="L30" s="2">
        <v>61.6</v>
      </c>
      <c r="N30" s="173">
        <v>25</v>
      </c>
      <c r="O30" s="267">
        <v>88.1</v>
      </c>
      <c r="P30" s="267">
        <v>41.6</v>
      </c>
      <c r="Q30" s="267">
        <v>48.8</v>
      </c>
      <c r="R30" s="173">
        <v>70.5</v>
      </c>
      <c r="S30" s="2"/>
      <c r="T30" s="355">
        <v>41.6</v>
      </c>
      <c r="V30" s="191">
        <f t="shared" si="0"/>
        <v>0</v>
      </c>
      <c r="Y30" s="139">
        <v>0.5990343580470162</v>
      </c>
      <c r="Z30" s="191">
        <f t="shared" si="1"/>
        <v>59.90343580470162</v>
      </c>
      <c r="AA30" s="451">
        <v>0.7999276672694395</v>
      </c>
      <c r="AB30" s="191">
        <f t="shared" si="2"/>
        <v>79.99276672694396</v>
      </c>
    </row>
    <row r="31" spans="2:28" ht="12.75">
      <c r="B31" s="173">
        <v>26</v>
      </c>
      <c r="C31" s="272">
        <v>81.3636528028933</v>
      </c>
      <c r="D31" s="191">
        <v>59.11754068716094</v>
      </c>
      <c r="E31" s="173">
        <v>69.2</v>
      </c>
      <c r="F31" s="173">
        <v>74.7</v>
      </c>
      <c r="H31" s="173">
        <v>26</v>
      </c>
      <c r="I31" s="192">
        <v>88.4</v>
      </c>
      <c r="J31" s="192">
        <v>46.6</v>
      </c>
      <c r="K31" s="192">
        <v>58</v>
      </c>
      <c r="L31" s="2">
        <v>66</v>
      </c>
      <c r="N31" s="173">
        <v>26</v>
      </c>
      <c r="O31" s="267">
        <v>92</v>
      </c>
      <c r="P31" s="267">
        <v>45.7</v>
      </c>
      <c r="Q31" s="267">
        <v>52.3</v>
      </c>
      <c r="R31" s="173">
        <v>74.1</v>
      </c>
      <c r="S31" s="2"/>
      <c r="T31" s="355">
        <v>45.7</v>
      </c>
      <c r="V31" s="191">
        <f t="shared" si="0"/>
        <v>0</v>
      </c>
      <c r="Y31" s="139">
        <v>0.5911754068716094</v>
      </c>
      <c r="Z31" s="191">
        <f t="shared" si="1"/>
        <v>59.11754068716094</v>
      </c>
      <c r="AA31" s="451">
        <v>0.813636528028933</v>
      </c>
      <c r="AB31" s="191">
        <f t="shared" si="2"/>
        <v>81.3636528028933</v>
      </c>
    </row>
    <row r="32" spans="2:28" ht="12.75">
      <c r="B32" s="173">
        <v>27</v>
      </c>
      <c r="C32" s="272">
        <v>80.45262206148281</v>
      </c>
      <c r="D32" s="191">
        <v>58.649547920433996</v>
      </c>
      <c r="E32" s="173">
        <v>70.3</v>
      </c>
      <c r="F32" s="173">
        <v>72.9</v>
      </c>
      <c r="H32" s="173">
        <v>27</v>
      </c>
      <c r="I32" s="192">
        <v>91.3</v>
      </c>
      <c r="J32" s="192">
        <v>50</v>
      </c>
      <c r="K32" s="192">
        <v>61.4</v>
      </c>
      <c r="L32" s="2">
        <v>72.2</v>
      </c>
      <c r="N32" s="173">
        <v>27</v>
      </c>
      <c r="O32" s="267">
        <v>91.8</v>
      </c>
      <c r="P32" s="267">
        <v>49.7</v>
      </c>
      <c r="Q32" s="267">
        <v>58.7</v>
      </c>
      <c r="R32" s="173">
        <v>76.5</v>
      </c>
      <c r="S32" s="2"/>
      <c r="T32" s="355">
        <v>49.7</v>
      </c>
      <c r="V32" s="191">
        <f t="shared" si="0"/>
        <v>0</v>
      </c>
      <c r="Y32" s="139">
        <v>0.58649547920434</v>
      </c>
      <c r="Z32" s="191">
        <f t="shared" si="1"/>
        <v>58.649547920433996</v>
      </c>
      <c r="AA32" s="451">
        <v>0.8045262206148281</v>
      </c>
      <c r="AB32" s="191">
        <f t="shared" si="2"/>
        <v>80.45262206148281</v>
      </c>
    </row>
    <row r="33" spans="2:28" ht="12.75">
      <c r="B33" s="173">
        <v>28</v>
      </c>
      <c r="C33" s="272">
        <v>80.45515370705245</v>
      </c>
      <c r="D33" s="191">
        <v>58.85895117540687</v>
      </c>
      <c r="E33" s="173">
        <v>70.7</v>
      </c>
      <c r="F33" s="173">
        <v>71.7</v>
      </c>
      <c r="H33" s="173">
        <v>28</v>
      </c>
      <c r="I33" s="192">
        <v>93.2</v>
      </c>
      <c r="J33" s="192">
        <v>52.4</v>
      </c>
      <c r="K33" s="192">
        <v>63.6</v>
      </c>
      <c r="L33" s="2">
        <v>75.4</v>
      </c>
      <c r="N33" s="173">
        <v>28</v>
      </c>
      <c r="O33" s="267">
        <v>92.5</v>
      </c>
      <c r="P33" s="267">
        <v>53.1</v>
      </c>
      <c r="Q33" s="267">
        <v>65.5</v>
      </c>
      <c r="R33" s="173">
        <v>78.3</v>
      </c>
      <c r="S33" s="2"/>
      <c r="T33" s="355">
        <v>53.1</v>
      </c>
      <c r="V33" s="191">
        <f t="shared" si="0"/>
        <v>0</v>
      </c>
      <c r="Y33" s="139">
        <v>0.5885895117540687</v>
      </c>
      <c r="Z33" s="191">
        <f t="shared" si="1"/>
        <v>58.85895117540687</v>
      </c>
      <c r="AA33" s="451">
        <v>0.8045515370705244</v>
      </c>
      <c r="AB33" s="191">
        <f t="shared" si="2"/>
        <v>80.45515370705245</v>
      </c>
    </row>
    <row r="34" spans="2:28" ht="12.75">
      <c r="B34" s="173">
        <v>29</v>
      </c>
      <c r="C34" s="272">
        <v>80.86925858951174</v>
      </c>
      <c r="D34" s="191">
        <v>58.208318264014466</v>
      </c>
      <c r="E34" s="173">
        <v>71.5</v>
      </c>
      <c r="F34" s="173">
        <v>72.8</v>
      </c>
      <c r="H34" s="173">
        <v>29</v>
      </c>
      <c r="I34" s="192">
        <v>94.7</v>
      </c>
      <c r="J34" s="192">
        <v>53.8</v>
      </c>
      <c r="K34" s="192">
        <v>65.3</v>
      </c>
      <c r="L34" s="2">
        <v>78.7</v>
      </c>
      <c r="N34" s="173">
        <v>29</v>
      </c>
      <c r="O34" s="267">
        <v>93.9</v>
      </c>
      <c r="P34" s="267">
        <v>54.8</v>
      </c>
      <c r="Q34" s="267">
        <v>68.2</v>
      </c>
      <c r="R34" s="173">
        <v>80.2</v>
      </c>
      <c r="S34" s="2"/>
      <c r="T34" s="355">
        <v>54.8</v>
      </c>
      <c r="V34" s="191">
        <f t="shared" si="0"/>
        <v>0</v>
      </c>
      <c r="Y34" s="139">
        <v>0.5820831826401447</v>
      </c>
      <c r="Z34" s="191">
        <f t="shared" si="1"/>
        <v>58.208318264014466</v>
      </c>
      <c r="AA34" s="451">
        <v>0.8086925858951175</v>
      </c>
      <c r="AB34" s="191">
        <f t="shared" si="2"/>
        <v>80.86925858951174</v>
      </c>
    </row>
    <row r="35" spans="2:28" ht="12.75">
      <c r="B35" s="173">
        <v>30</v>
      </c>
      <c r="C35" s="272">
        <v>81.21826401446654</v>
      </c>
      <c r="D35" s="191">
        <v>57.36564195298372</v>
      </c>
      <c r="E35" s="173">
        <v>71.8</v>
      </c>
      <c r="F35" s="173">
        <v>72.4</v>
      </c>
      <c r="H35" s="173">
        <v>30</v>
      </c>
      <c r="I35" s="192">
        <v>95.4</v>
      </c>
      <c r="J35" s="192">
        <v>55.2</v>
      </c>
      <c r="K35" s="192">
        <v>67.5</v>
      </c>
      <c r="L35" s="2">
        <v>80.2</v>
      </c>
      <c r="N35" s="173">
        <v>30</v>
      </c>
      <c r="O35" s="267">
        <v>95.9</v>
      </c>
      <c r="P35" s="267">
        <v>56.1</v>
      </c>
      <c r="Q35" s="267">
        <v>71.2</v>
      </c>
      <c r="R35" s="173">
        <v>81.6</v>
      </c>
      <c r="S35" s="2"/>
      <c r="T35" s="355">
        <v>56.1</v>
      </c>
      <c r="V35" s="191">
        <f t="shared" si="0"/>
        <v>0</v>
      </c>
      <c r="Y35" s="139">
        <v>0.5736564195298373</v>
      </c>
      <c r="Z35" s="191">
        <f t="shared" si="1"/>
        <v>57.36564195298372</v>
      </c>
      <c r="AA35" s="451">
        <v>0.8121826401446655</v>
      </c>
      <c r="AB35" s="191">
        <f t="shared" si="2"/>
        <v>81.21826401446654</v>
      </c>
    </row>
    <row r="36" spans="2:28" ht="12.75">
      <c r="B36" s="173">
        <v>31</v>
      </c>
      <c r="C36" s="272">
        <v>81.71555153707052</v>
      </c>
      <c r="D36" s="191">
        <v>56.42857142857143</v>
      </c>
      <c r="E36" s="173">
        <v>74.1</v>
      </c>
      <c r="F36" s="173">
        <v>72.2</v>
      </c>
      <c r="H36" s="173">
        <v>31</v>
      </c>
      <c r="I36" s="192">
        <v>96.3</v>
      </c>
      <c r="J36" s="192">
        <v>56.4</v>
      </c>
      <c r="K36" s="192">
        <v>68.4</v>
      </c>
      <c r="L36" s="2">
        <v>81.1</v>
      </c>
      <c r="N36" s="173">
        <v>31</v>
      </c>
      <c r="O36" s="267">
        <v>95.9</v>
      </c>
      <c r="P36" s="267">
        <v>58.1</v>
      </c>
      <c r="Q36" s="267">
        <v>72.8</v>
      </c>
      <c r="R36" s="173">
        <v>81.6</v>
      </c>
      <c r="S36" s="2"/>
      <c r="T36" s="355">
        <v>58.1</v>
      </c>
      <c r="V36" s="191">
        <f t="shared" si="0"/>
        <v>0</v>
      </c>
      <c r="Y36" s="139">
        <v>0.5642857142857143</v>
      </c>
      <c r="Z36" s="191">
        <f t="shared" si="1"/>
        <v>56.42857142857143</v>
      </c>
      <c r="AA36" s="451">
        <v>0.8171555153707052</v>
      </c>
      <c r="AB36" s="191">
        <f t="shared" si="2"/>
        <v>81.71555153707052</v>
      </c>
    </row>
    <row r="37" spans="2:28" ht="12.75">
      <c r="B37" s="173">
        <v>32</v>
      </c>
      <c r="C37" s="272">
        <v>82.60180831826402</v>
      </c>
      <c r="D37" s="191">
        <v>55.80795660036166</v>
      </c>
      <c r="E37" s="173">
        <v>75.3</v>
      </c>
      <c r="F37" s="173">
        <v>71.9</v>
      </c>
      <c r="H37" s="173">
        <v>32</v>
      </c>
      <c r="I37" s="192">
        <v>95.6</v>
      </c>
      <c r="J37" s="192">
        <v>57</v>
      </c>
      <c r="K37" s="192">
        <v>69.3</v>
      </c>
      <c r="L37" s="2">
        <v>82.2</v>
      </c>
      <c r="N37" s="173">
        <v>32</v>
      </c>
      <c r="O37" s="267">
        <v>97.7</v>
      </c>
      <c r="P37" s="267">
        <v>58.3</v>
      </c>
      <c r="Q37" s="267">
        <v>73</v>
      </c>
      <c r="R37" s="173">
        <v>84.7</v>
      </c>
      <c r="S37" s="2"/>
      <c r="T37" s="355">
        <v>58.3</v>
      </c>
      <c r="V37" s="191">
        <f t="shared" si="0"/>
        <v>0</v>
      </c>
      <c r="Y37" s="139">
        <v>0.5580795660036166</v>
      </c>
      <c r="Z37" s="191">
        <f t="shared" si="1"/>
        <v>55.80795660036166</v>
      </c>
      <c r="AA37" s="451">
        <v>0.8260180831826401</v>
      </c>
      <c r="AB37" s="191">
        <f t="shared" si="2"/>
        <v>82.60180831826402</v>
      </c>
    </row>
    <row r="38" spans="2:28" ht="12.75">
      <c r="B38" s="173">
        <v>33</v>
      </c>
      <c r="C38" s="272">
        <v>81.66238698010851</v>
      </c>
      <c r="D38" s="191">
        <v>55.24394213381555</v>
      </c>
      <c r="E38" s="173">
        <v>74.2</v>
      </c>
      <c r="F38" s="173">
        <v>71.6</v>
      </c>
      <c r="H38" s="173">
        <v>33</v>
      </c>
      <c r="I38" s="192">
        <v>97.3</v>
      </c>
      <c r="J38" s="192">
        <v>57.2</v>
      </c>
      <c r="K38" s="192">
        <v>69.3</v>
      </c>
      <c r="L38" s="2">
        <v>82.2</v>
      </c>
      <c r="N38" s="173">
        <v>33</v>
      </c>
      <c r="O38" s="267">
        <v>96.9</v>
      </c>
      <c r="P38" s="267">
        <v>57.7</v>
      </c>
      <c r="Q38" s="267">
        <v>72.3</v>
      </c>
      <c r="R38" s="173">
        <v>84.8</v>
      </c>
      <c r="S38" s="2"/>
      <c r="T38" s="355">
        <v>57.7</v>
      </c>
      <c r="V38" s="191">
        <f t="shared" si="0"/>
        <v>0</v>
      </c>
      <c r="Y38" s="139">
        <v>0.5524394213381555</v>
      </c>
      <c r="Z38" s="191">
        <f t="shared" si="1"/>
        <v>55.24394213381555</v>
      </c>
      <c r="AA38" s="451">
        <v>0.816623869801085</v>
      </c>
      <c r="AB38" s="191">
        <f t="shared" si="2"/>
        <v>81.66238698010851</v>
      </c>
    </row>
    <row r="39" spans="2:28" ht="12.75">
      <c r="B39" s="173">
        <v>34</v>
      </c>
      <c r="C39" s="272">
        <v>81.15424954792043</v>
      </c>
      <c r="D39" s="191">
        <v>55.26021699819168</v>
      </c>
      <c r="E39" s="173">
        <v>74.7</v>
      </c>
      <c r="F39" s="173">
        <v>70.3</v>
      </c>
      <c r="H39" s="173">
        <v>34</v>
      </c>
      <c r="I39" s="192">
        <v>97.1</v>
      </c>
      <c r="J39" s="192">
        <v>58.3</v>
      </c>
      <c r="K39" s="192">
        <v>69.6</v>
      </c>
      <c r="L39" s="2">
        <v>83.4</v>
      </c>
      <c r="N39" s="173">
        <v>34</v>
      </c>
      <c r="O39" s="267">
        <v>96.4</v>
      </c>
      <c r="P39" s="267">
        <v>57.7</v>
      </c>
      <c r="Q39" s="267">
        <v>72.3</v>
      </c>
      <c r="R39" s="173">
        <v>86.5</v>
      </c>
      <c r="S39" s="2"/>
      <c r="T39" s="355">
        <v>57.7</v>
      </c>
      <c r="V39" s="191">
        <f t="shared" si="0"/>
        <v>0</v>
      </c>
      <c r="Y39" s="139">
        <v>0.5526021699819168</v>
      </c>
      <c r="Z39" s="191">
        <f t="shared" si="1"/>
        <v>55.26021699819168</v>
      </c>
      <c r="AA39" s="451">
        <v>0.8115424954792043</v>
      </c>
      <c r="AB39" s="191">
        <f t="shared" si="2"/>
        <v>81.15424954792043</v>
      </c>
    </row>
    <row r="40" spans="2:28" ht="12.75">
      <c r="B40" s="173">
        <v>35</v>
      </c>
      <c r="C40" s="272">
        <v>83.36980108499097</v>
      </c>
      <c r="D40" s="191">
        <v>54.785171790235076</v>
      </c>
      <c r="E40" s="173">
        <v>76</v>
      </c>
      <c r="F40" s="173">
        <v>69.4</v>
      </c>
      <c r="H40" s="173">
        <v>35</v>
      </c>
      <c r="I40" s="192">
        <v>97.2</v>
      </c>
      <c r="J40" s="192">
        <v>59.5</v>
      </c>
      <c r="K40" s="192">
        <v>70.5</v>
      </c>
      <c r="L40" s="2">
        <v>84.9</v>
      </c>
      <c r="N40" s="173">
        <v>35</v>
      </c>
      <c r="O40" s="267">
        <v>96.2</v>
      </c>
      <c r="P40" s="267">
        <v>58.3</v>
      </c>
      <c r="Q40" s="267">
        <v>72.4</v>
      </c>
      <c r="R40" s="173">
        <v>88.1</v>
      </c>
      <c r="S40" s="2"/>
      <c r="T40" s="355">
        <v>58.3</v>
      </c>
      <c r="V40" s="191">
        <f t="shared" si="0"/>
        <v>0</v>
      </c>
      <c r="Y40" s="139">
        <v>0.5478517179023508</v>
      </c>
      <c r="Z40" s="191">
        <f t="shared" si="1"/>
        <v>54.785171790235076</v>
      </c>
      <c r="AA40" s="451">
        <v>0.8336980108499097</v>
      </c>
      <c r="AB40" s="191">
        <f t="shared" si="2"/>
        <v>83.36980108499097</v>
      </c>
    </row>
    <row r="41" spans="2:28" ht="12.75">
      <c r="B41" s="173">
        <v>36</v>
      </c>
      <c r="C41" s="272">
        <v>82.78065099457505</v>
      </c>
      <c r="D41" s="191">
        <v>54.275587703435804</v>
      </c>
      <c r="E41" s="173">
        <v>76.1</v>
      </c>
      <c r="F41" s="173">
        <v>68.4</v>
      </c>
      <c r="H41" s="173">
        <v>36</v>
      </c>
      <c r="I41" s="192">
        <v>97.2</v>
      </c>
      <c r="J41" s="192">
        <v>59.7</v>
      </c>
      <c r="K41" s="192">
        <v>72.2</v>
      </c>
      <c r="L41" s="2">
        <v>85.9</v>
      </c>
      <c r="N41" s="173">
        <v>36</v>
      </c>
      <c r="O41" s="267">
        <v>96.2</v>
      </c>
      <c r="P41" s="267">
        <v>58.1</v>
      </c>
      <c r="Q41" s="267">
        <v>73.6</v>
      </c>
      <c r="R41" s="173">
        <v>89.2</v>
      </c>
      <c r="S41" s="2"/>
      <c r="T41" s="355">
        <v>58.1</v>
      </c>
      <c r="V41" s="191">
        <f t="shared" si="0"/>
        <v>0</v>
      </c>
      <c r="Y41" s="139">
        <v>0.542755877034358</v>
      </c>
      <c r="Z41" s="191">
        <f t="shared" si="1"/>
        <v>54.275587703435804</v>
      </c>
      <c r="AA41" s="451">
        <v>0.8278065099457506</v>
      </c>
      <c r="AB41" s="191">
        <f t="shared" si="2"/>
        <v>82.78065099457505</v>
      </c>
    </row>
    <row r="42" spans="2:28" ht="12.75">
      <c r="B42" s="173">
        <v>37</v>
      </c>
      <c r="C42" s="272">
        <v>83.024773960217</v>
      </c>
      <c r="D42" s="191">
        <v>53.71464737793852</v>
      </c>
      <c r="E42" s="173">
        <v>74.2</v>
      </c>
      <c r="F42" s="173">
        <v>68.7</v>
      </c>
      <c r="H42" s="173">
        <v>37</v>
      </c>
      <c r="I42" s="192">
        <v>96.5</v>
      </c>
      <c r="J42" s="192">
        <v>58.9</v>
      </c>
      <c r="K42" s="192">
        <v>73</v>
      </c>
      <c r="L42" s="2">
        <v>87.9</v>
      </c>
      <c r="N42" s="173">
        <v>37</v>
      </c>
      <c r="O42" s="267">
        <v>95.6</v>
      </c>
      <c r="P42" s="267">
        <v>56.9</v>
      </c>
      <c r="Q42" s="267">
        <v>74.4</v>
      </c>
      <c r="R42" s="173">
        <v>89.9</v>
      </c>
      <c r="S42" s="2"/>
      <c r="T42" s="355">
        <v>56.9</v>
      </c>
      <c r="V42" s="191">
        <f t="shared" si="0"/>
        <v>0</v>
      </c>
      <c r="Y42" s="139">
        <v>0.5371464737793852</v>
      </c>
      <c r="Z42" s="191">
        <f t="shared" si="1"/>
        <v>53.71464737793852</v>
      </c>
      <c r="AA42" s="451">
        <v>0.83024773960217</v>
      </c>
      <c r="AB42" s="191">
        <f t="shared" si="2"/>
        <v>83.024773960217</v>
      </c>
    </row>
    <row r="43" spans="2:28" ht="12.75">
      <c r="B43" s="173">
        <v>38</v>
      </c>
      <c r="C43" s="272">
        <v>83.63851717902351</v>
      </c>
      <c r="D43" s="191">
        <v>53.13960216998191</v>
      </c>
      <c r="E43" s="173">
        <v>74.8</v>
      </c>
      <c r="F43" s="173">
        <v>68.4</v>
      </c>
      <c r="H43" s="173">
        <v>38</v>
      </c>
      <c r="I43" s="192">
        <v>96.6</v>
      </c>
      <c r="J43" s="192">
        <v>58.1</v>
      </c>
      <c r="K43" s="192">
        <v>75.4</v>
      </c>
      <c r="L43" s="2">
        <v>88.8</v>
      </c>
      <c r="N43" s="173">
        <v>38</v>
      </c>
      <c r="O43" s="267">
        <v>96.3</v>
      </c>
      <c r="P43" s="267">
        <v>55.8</v>
      </c>
      <c r="Q43" s="267">
        <v>76.1</v>
      </c>
      <c r="R43" s="173">
        <v>90.1</v>
      </c>
      <c r="S43" s="2"/>
      <c r="T43" s="355">
        <v>55.8</v>
      </c>
      <c r="V43" s="191">
        <f t="shared" si="0"/>
        <v>0</v>
      </c>
      <c r="Y43" s="139">
        <v>0.5313960216998191</v>
      </c>
      <c r="Z43" s="191">
        <f t="shared" si="1"/>
        <v>53.13960216998191</v>
      </c>
      <c r="AA43" s="451">
        <v>0.8363851717902351</v>
      </c>
      <c r="AB43" s="191">
        <f t="shared" si="2"/>
        <v>83.63851717902351</v>
      </c>
    </row>
    <row r="44" spans="2:28" ht="12.75">
      <c r="B44" s="173">
        <v>39</v>
      </c>
      <c r="C44" s="272">
        <v>82.75424954792044</v>
      </c>
      <c r="D44" s="191">
        <v>53.18698010849909</v>
      </c>
      <c r="E44" s="173">
        <v>77.7</v>
      </c>
      <c r="F44" s="173">
        <v>68.1</v>
      </c>
      <c r="H44" s="173">
        <v>39</v>
      </c>
      <c r="I44" s="192">
        <v>96.5</v>
      </c>
      <c r="J44" s="192">
        <v>57.8</v>
      </c>
      <c r="K44" s="192">
        <v>78</v>
      </c>
      <c r="L44" s="2">
        <v>89.3</v>
      </c>
      <c r="N44" s="173">
        <v>39</v>
      </c>
      <c r="O44" s="267">
        <v>96.4</v>
      </c>
      <c r="P44" s="267">
        <v>54.7</v>
      </c>
      <c r="Q44" s="267">
        <v>79.4</v>
      </c>
      <c r="R44" s="173">
        <v>89.6</v>
      </c>
      <c r="S44" s="2"/>
      <c r="T44" s="355">
        <v>54.7</v>
      </c>
      <c r="V44" s="191">
        <f t="shared" si="0"/>
        <v>0</v>
      </c>
      <c r="Y44" s="139">
        <v>0.5318698010849909</v>
      </c>
      <c r="Z44" s="191">
        <f t="shared" si="1"/>
        <v>53.18698010849909</v>
      </c>
      <c r="AA44" s="451">
        <v>0.8275424954792044</v>
      </c>
      <c r="AB44" s="191">
        <f t="shared" si="2"/>
        <v>82.75424954792044</v>
      </c>
    </row>
    <row r="45" spans="2:28" ht="12.75">
      <c r="B45" s="173">
        <v>40</v>
      </c>
      <c r="C45" s="272">
        <v>81.31971066907775</v>
      </c>
      <c r="D45" s="191">
        <v>53.27142857142857</v>
      </c>
      <c r="E45" s="173">
        <v>79.2</v>
      </c>
      <c r="F45" s="173">
        <v>67.6</v>
      </c>
      <c r="H45" s="173">
        <v>40</v>
      </c>
      <c r="I45" s="192">
        <v>95.9</v>
      </c>
      <c r="J45" s="192">
        <v>60</v>
      </c>
      <c r="K45" s="192">
        <v>78.9</v>
      </c>
      <c r="L45" s="2">
        <v>89.4</v>
      </c>
      <c r="N45" s="173">
        <v>40</v>
      </c>
      <c r="O45" s="267">
        <v>95.8</v>
      </c>
      <c r="P45" s="267">
        <v>56.4</v>
      </c>
      <c r="Q45" s="396">
        <v>80.9</v>
      </c>
      <c r="R45" s="173">
        <v>89.2</v>
      </c>
      <c r="S45" s="2"/>
      <c r="T45" s="355">
        <v>56.4066</v>
      </c>
      <c r="V45" s="191">
        <f t="shared" si="0"/>
        <v>-0.006599999999998829</v>
      </c>
      <c r="Y45" s="139">
        <v>0.5327142857142857</v>
      </c>
      <c r="Z45" s="191">
        <f t="shared" si="1"/>
        <v>53.27142857142857</v>
      </c>
      <c r="AA45" s="451">
        <v>0.8131971066907775</v>
      </c>
      <c r="AB45" s="191">
        <f t="shared" si="2"/>
        <v>81.31971066907775</v>
      </c>
    </row>
    <row r="46" spans="2:28" ht="12.75">
      <c r="B46" s="173">
        <v>41</v>
      </c>
      <c r="C46" s="272">
        <v>80.40687160940325</v>
      </c>
      <c r="D46" s="191">
        <v>55.715913200723335</v>
      </c>
      <c r="E46" s="173">
        <v>79.5</v>
      </c>
      <c r="F46" s="173">
        <v>66.3</v>
      </c>
      <c r="H46" s="173">
        <v>41</v>
      </c>
      <c r="I46" s="192">
        <v>96.7</v>
      </c>
      <c r="J46" s="192">
        <v>62.2</v>
      </c>
      <c r="K46" s="192">
        <v>80.6</v>
      </c>
      <c r="L46" s="2">
        <v>88.8</v>
      </c>
      <c r="N46" s="173">
        <v>41</v>
      </c>
      <c r="O46" s="271">
        <v>95.8</v>
      </c>
      <c r="P46" s="271">
        <v>56</v>
      </c>
      <c r="Q46" s="396">
        <v>82</v>
      </c>
      <c r="R46" s="173">
        <v>88.3</v>
      </c>
      <c r="S46" s="2"/>
      <c r="T46" s="355">
        <v>55.9617</v>
      </c>
      <c r="V46" s="191">
        <f t="shared" si="0"/>
        <v>0.03829999999999956</v>
      </c>
      <c r="Y46" s="139">
        <v>0.5571591320072333</v>
      </c>
      <c r="Z46" s="191">
        <f t="shared" si="1"/>
        <v>55.715913200723335</v>
      </c>
      <c r="AA46" s="451">
        <v>0.8040687160940325</v>
      </c>
      <c r="AB46" s="191">
        <f t="shared" si="2"/>
        <v>80.40687160940325</v>
      </c>
    </row>
    <row r="47" spans="2:28" ht="12.75">
      <c r="B47" s="173">
        <v>42</v>
      </c>
      <c r="C47" s="272">
        <v>83.15280289330923</v>
      </c>
      <c r="D47" s="191">
        <v>56.7126582278481</v>
      </c>
      <c r="E47" s="173">
        <v>78.7</v>
      </c>
      <c r="F47" s="173">
        <v>65.1</v>
      </c>
      <c r="H47" s="173">
        <v>42</v>
      </c>
      <c r="I47" s="192">
        <v>97.1</v>
      </c>
      <c r="J47" s="192">
        <v>63.1</v>
      </c>
      <c r="K47" s="192">
        <v>79.7</v>
      </c>
      <c r="L47" s="2">
        <v>87.2</v>
      </c>
      <c r="N47" s="173">
        <v>42</v>
      </c>
      <c r="O47" s="271">
        <v>97.5</v>
      </c>
      <c r="P47" s="271">
        <v>56.6</v>
      </c>
      <c r="Q47" s="396">
        <v>81.3</v>
      </c>
      <c r="R47" s="173">
        <v>86.9</v>
      </c>
      <c r="S47" s="2"/>
      <c r="T47" s="355">
        <v>56.576</v>
      </c>
      <c r="V47" s="191">
        <f t="shared" si="0"/>
        <v>0.02400000000000091</v>
      </c>
      <c r="Y47" s="139">
        <v>0.567126582278481</v>
      </c>
      <c r="Z47" s="191">
        <f t="shared" si="1"/>
        <v>56.7126582278481</v>
      </c>
      <c r="AA47" s="451">
        <v>0.8315280289330923</v>
      </c>
      <c r="AB47" s="191">
        <f t="shared" si="2"/>
        <v>83.15280289330923</v>
      </c>
    </row>
    <row r="48" spans="2:28" ht="12.75">
      <c r="B48" s="173">
        <v>43</v>
      </c>
      <c r="C48" s="272">
        <v>84.24014466546112</v>
      </c>
      <c r="D48" s="191">
        <v>56.464376130198914</v>
      </c>
      <c r="E48" s="173">
        <v>78.4</v>
      </c>
      <c r="F48" s="173">
        <v>63.4</v>
      </c>
      <c r="H48" s="173">
        <v>43</v>
      </c>
      <c r="I48" s="192">
        <v>96.5</v>
      </c>
      <c r="J48" s="192">
        <v>63.4</v>
      </c>
      <c r="K48" s="192">
        <v>79.3</v>
      </c>
      <c r="L48" s="2">
        <v>87.2</v>
      </c>
      <c r="N48" s="173">
        <v>43</v>
      </c>
      <c r="O48" s="271">
        <v>97.7</v>
      </c>
      <c r="P48" s="271">
        <v>57.4</v>
      </c>
      <c r="Q48" s="396">
        <v>80.6</v>
      </c>
      <c r="R48" s="173">
        <v>85.2</v>
      </c>
      <c r="S48" s="2"/>
      <c r="T48" s="355">
        <v>57.4027</v>
      </c>
      <c r="V48" s="191">
        <f t="shared" si="0"/>
        <v>-0.0027000000000043656</v>
      </c>
      <c r="Y48" s="139">
        <v>0.5646437613019891</v>
      </c>
      <c r="Z48" s="191">
        <f t="shared" si="1"/>
        <v>56.464376130198914</v>
      </c>
      <c r="AA48" s="451">
        <v>0.8424014466546111</v>
      </c>
      <c r="AB48" s="191">
        <f t="shared" si="2"/>
        <v>84.24014466546112</v>
      </c>
    </row>
    <row r="49" spans="2:28" ht="12.75">
      <c r="B49" s="173">
        <v>44</v>
      </c>
      <c r="C49" s="272">
        <v>84.97486437613018</v>
      </c>
      <c r="D49" s="191">
        <v>55.620253164556964</v>
      </c>
      <c r="E49" s="173">
        <v>78.2</v>
      </c>
      <c r="F49" s="173">
        <v>64.3</v>
      </c>
      <c r="H49" s="173">
        <v>44</v>
      </c>
      <c r="I49" s="192">
        <v>95.1</v>
      </c>
      <c r="J49" s="192">
        <v>65.6</v>
      </c>
      <c r="K49" s="192">
        <v>78.5</v>
      </c>
      <c r="L49" s="2">
        <v>90.2</v>
      </c>
      <c r="N49" s="173">
        <v>44</v>
      </c>
      <c r="O49" s="271">
        <v>97.5</v>
      </c>
      <c r="P49" s="271">
        <v>58.4</v>
      </c>
      <c r="Q49" s="396">
        <v>80.2</v>
      </c>
      <c r="R49" s="173">
        <v>85.2</v>
      </c>
      <c r="S49" s="2"/>
      <c r="T49" s="355">
        <v>58.4438</v>
      </c>
      <c r="V49" s="191">
        <f t="shared" si="0"/>
        <v>-0.0438000000000045</v>
      </c>
      <c r="Y49" s="139">
        <v>0.5562025316455697</v>
      </c>
      <c r="Z49" s="191">
        <f t="shared" si="1"/>
        <v>55.620253164556964</v>
      </c>
      <c r="AA49" s="451">
        <v>0.8497486437613019</v>
      </c>
      <c r="AB49" s="191">
        <f t="shared" si="2"/>
        <v>84.97486437613018</v>
      </c>
    </row>
    <row r="50" spans="2:28" ht="12.75">
      <c r="B50" s="173">
        <v>45</v>
      </c>
      <c r="C50" s="272">
        <v>84.59186256781194</v>
      </c>
      <c r="D50" s="191">
        <v>54.405967450271255</v>
      </c>
      <c r="E50" s="173">
        <v>77.8</v>
      </c>
      <c r="F50" s="173">
        <v>66.5</v>
      </c>
      <c r="H50" s="173">
        <v>45</v>
      </c>
      <c r="I50" s="192">
        <v>93</v>
      </c>
      <c r="J50" s="192">
        <v>66.5</v>
      </c>
      <c r="K50" s="192">
        <v>78.1</v>
      </c>
      <c r="L50" s="2">
        <v>92</v>
      </c>
      <c r="N50" s="173">
        <v>45</v>
      </c>
      <c r="O50" s="271">
        <v>96.6</v>
      </c>
      <c r="P50" s="271">
        <v>58.4</v>
      </c>
      <c r="Q50" s="396">
        <v>79.6</v>
      </c>
      <c r="R50" s="173">
        <v>84.7</v>
      </c>
      <c r="S50" s="2"/>
      <c r="T50" s="355">
        <v>58.4213</v>
      </c>
      <c r="V50" s="191">
        <f t="shared" si="0"/>
        <v>-0.02130000000000365</v>
      </c>
      <c r="Y50" s="139">
        <v>0.5440596745027125</v>
      </c>
      <c r="Z50" s="191">
        <f t="shared" si="1"/>
        <v>54.405967450271255</v>
      </c>
      <c r="AA50" s="451">
        <v>0.8459186256781194</v>
      </c>
      <c r="AB50" s="191">
        <f t="shared" si="2"/>
        <v>84.59186256781194</v>
      </c>
    </row>
    <row r="51" spans="2:28" ht="12.75">
      <c r="B51" s="173">
        <v>46</v>
      </c>
      <c r="C51" s="272">
        <v>83.62513562386981</v>
      </c>
      <c r="D51" s="191">
        <v>52.575949367088604</v>
      </c>
      <c r="E51" s="173">
        <v>77.9</v>
      </c>
      <c r="F51" s="173">
        <v>67.8</v>
      </c>
      <c r="H51" s="173">
        <v>46</v>
      </c>
      <c r="I51" s="192">
        <v>91.9</v>
      </c>
      <c r="J51" s="192">
        <v>65.3</v>
      </c>
      <c r="K51" s="192">
        <v>78.7</v>
      </c>
      <c r="L51" s="2">
        <v>91.9</v>
      </c>
      <c r="N51" s="173">
        <v>46</v>
      </c>
      <c r="O51" s="271">
        <v>96.5</v>
      </c>
      <c r="P51" s="271">
        <v>56.6</v>
      </c>
      <c r="Q51" s="396">
        <v>79.2</v>
      </c>
      <c r="R51" s="173">
        <v>83.1</v>
      </c>
      <c r="S51" s="2"/>
      <c r="T51" s="355">
        <v>57.3396</v>
      </c>
      <c r="V51" s="191">
        <f t="shared" si="0"/>
        <v>-0.7395999999999958</v>
      </c>
      <c r="Y51" s="139">
        <v>0.525759493670886</v>
      </c>
      <c r="Z51" s="191">
        <f t="shared" si="1"/>
        <v>52.575949367088604</v>
      </c>
      <c r="AA51" s="451">
        <v>0.8362513562386981</v>
      </c>
      <c r="AB51" s="191">
        <f t="shared" si="2"/>
        <v>83.62513562386981</v>
      </c>
    </row>
    <row r="52" spans="2:28" ht="12.75">
      <c r="B52" s="173">
        <v>47</v>
      </c>
      <c r="C52" s="272">
        <v>82.28643761301988</v>
      </c>
      <c r="D52" s="191">
        <v>51.63236889692586</v>
      </c>
      <c r="E52" s="173">
        <v>77.2</v>
      </c>
      <c r="F52" s="173">
        <v>68.2</v>
      </c>
      <c r="H52" s="173">
        <v>47</v>
      </c>
      <c r="I52" s="192">
        <v>90.2</v>
      </c>
      <c r="J52" s="192">
        <v>63.5</v>
      </c>
      <c r="K52" s="192">
        <v>77.9</v>
      </c>
      <c r="L52" s="2">
        <v>90.2</v>
      </c>
      <c r="N52" s="173">
        <v>47</v>
      </c>
      <c r="O52" s="271">
        <v>96.7</v>
      </c>
      <c r="P52" s="271">
        <v>53.9</v>
      </c>
      <c r="Q52" s="396">
        <v>77.6</v>
      </c>
      <c r="R52" s="173">
        <v>81.6</v>
      </c>
      <c r="S52" s="2"/>
      <c r="T52" s="355">
        <v>55.7</v>
      </c>
      <c r="V52" s="191">
        <f t="shared" si="0"/>
        <v>-1.8000000000000043</v>
      </c>
      <c r="Y52" s="139">
        <v>0.5163236889692586</v>
      </c>
      <c r="Z52" s="191">
        <f t="shared" si="1"/>
        <v>51.63236889692586</v>
      </c>
      <c r="AA52" s="451">
        <v>0.8228643761301988</v>
      </c>
      <c r="AB52" s="191">
        <f t="shared" si="2"/>
        <v>82.28643761301988</v>
      </c>
    </row>
    <row r="53" spans="2:28" ht="12.75">
      <c r="B53" s="173">
        <v>48</v>
      </c>
      <c r="C53" s="272">
        <v>80.71482820976492</v>
      </c>
      <c r="D53" s="191">
        <v>50.36401446654612</v>
      </c>
      <c r="E53" s="173">
        <v>75.4</v>
      </c>
      <c r="F53" s="173">
        <v>68.5</v>
      </c>
      <c r="H53" s="173">
        <v>48</v>
      </c>
      <c r="I53" s="192">
        <v>87.7</v>
      </c>
      <c r="J53" s="192">
        <v>60.6</v>
      </c>
      <c r="K53" s="192">
        <v>76.4</v>
      </c>
      <c r="L53" s="2">
        <v>87.2</v>
      </c>
      <c r="N53" s="173">
        <v>48</v>
      </c>
      <c r="O53" s="271">
        <v>96</v>
      </c>
      <c r="P53" s="271">
        <v>51.6</v>
      </c>
      <c r="Q53" s="396">
        <v>75.5</v>
      </c>
      <c r="R53" s="173">
        <v>79.1</v>
      </c>
      <c r="S53" s="2"/>
      <c r="T53" s="355">
        <v>53.8</v>
      </c>
      <c r="V53" s="191">
        <f t="shared" si="0"/>
        <v>-2.1999999999999957</v>
      </c>
      <c r="Y53" s="139">
        <v>0.5036401446654611</v>
      </c>
      <c r="Z53" s="191">
        <f t="shared" si="1"/>
        <v>50.36401446654612</v>
      </c>
      <c r="AA53" s="451">
        <v>0.8071482820976491</v>
      </c>
      <c r="AB53" s="191">
        <f t="shared" si="2"/>
        <v>80.71482820976492</v>
      </c>
    </row>
    <row r="54" spans="2:28" ht="12.75">
      <c r="B54" s="173">
        <v>49</v>
      </c>
      <c r="C54" s="192">
        <v>79.323869801085</v>
      </c>
      <c r="D54" s="191">
        <v>48.38987341772152</v>
      </c>
      <c r="E54" s="173">
        <v>73.5</v>
      </c>
      <c r="F54" s="173">
        <v>67.6</v>
      </c>
      <c r="H54" s="173">
        <v>49</v>
      </c>
      <c r="I54" s="192">
        <v>86.1</v>
      </c>
      <c r="J54" s="192">
        <v>57.7</v>
      </c>
      <c r="K54" s="192">
        <v>75</v>
      </c>
      <c r="L54" s="2">
        <v>84.7</v>
      </c>
      <c r="N54" s="173">
        <v>49</v>
      </c>
      <c r="O54" s="271">
        <v>94.9</v>
      </c>
      <c r="P54" s="271">
        <v>49.3</v>
      </c>
      <c r="Q54" s="396">
        <v>73.3</v>
      </c>
      <c r="R54" s="173">
        <v>76.6</v>
      </c>
      <c r="S54" s="2"/>
      <c r="T54" s="355">
        <v>51.5401</v>
      </c>
      <c r="V54" s="191">
        <f t="shared" si="0"/>
        <v>-2.2401000000000053</v>
      </c>
      <c r="Y54" s="139">
        <v>0.4838987341772152</v>
      </c>
      <c r="Z54" s="191">
        <f t="shared" si="1"/>
        <v>48.38987341772152</v>
      </c>
      <c r="AA54" s="451">
        <v>0.7932386980108499</v>
      </c>
      <c r="AB54" s="191">
        <f t="shared" si="2"/>
        <v>79.323869801085</v>
      </c>
    </row>
    <row r="55" spans="2:28" ht="12.75">
      <c r="B55" s="173">
        <v>50</v>
      </c>
      <c r="C55" s="192">
        <v>77.52802893309223</v>
      </c>
      <c r="D55" s="191">
        <v>46.623146473779386</v>
      </c>
      <c r="E55" s="173">
        <v>71.2</v>
      </c>
      <c r="F55" s="173">
        <v>67.5</v>
      </c>
      <c r="H55" s="173">
        <v>50</v>
      </c>
      <c r="I55" s="192">
        <v>84.6</v>
      </c>
      <c r="J55" s="192">
        <v>54.9</v>
      </c>
      <c r="K55" s="192">
        <v>74</v>
      </c>
      <c r="L55" s="2">
        <v>82.7</v>
      </c>
      <c r="N55" s="173">
        <v>50</v>
      </c>
      <c r="O55" s="271">
        <v>92.9</v>
      </c>
      <c r="P55" s="271">
        <v>47</v>
      </c>
      <c r="Q55" s="396">
        <v>71</v>
      </c>
      <c r="R55" s="173">
        <v>73.7</v>
      </c>
      <c r="S55" s="2"/>
      <c r="T55" s="355">
        <v>49.8215</v>
      </c>
      <c r="V55" s="191">
        <f t="shared" si="0"/>
        <v>-2.8215000000000003</v>
      </c>
      <c r="Y55" s="139">
        <v>0.46623146473779387</v>
      </c>
      <c r="Z55" s="191">
        <f t="shared" si="1"/>
        <v>46.623146473779386</v>
      </c>
      <c r="AA55" s="451">
        <v>0.7752802893309223</v>
      </c>
      <c r="AB55" s="191">
        <f t="shared" si="2"/>
        <v>77.52802893309223</v>
      </c>
    </row>
    <row r="56" spans="2:28" ht="12.75">
      <c r="B56" s="173">
        <v>51</v>
      </c>
      <c r="C56" s="272">
        <v>76.64900542495478</v>
      </c>
      <c r="D56" s="191">
        <v>45.409764918625676</v>
      </c>
      <c r="E56" s="173">
        <v>69</v>
      </c>
      <c r="F56" s="173">
        <v>66</v>
      </c>
      <c r="H56" s="173">
        <v>51</v>
      </c>
      <c r="I56" s="192">
        <v>81.7</v>
      </c>
      <c r="J56" s="192">
        <v>52.1</v>
      </c>
      <c r="K56" s="192">
        <v>73.5</v>
      </c>
      <c r="L56" s="2">
        <v>80.3</v>
      </c>
      <c r="N56" s="173">
        <v>51</v>
      </c>
      <c r="O56" s="271">
        <v>88.3</v>
      </c>
      <c r="P56" s="271">
        <v>45</v>
      </c>
      <c r="Q56" s="396">
        <v>68.9</v>
      </c>
      <c r="R56" s="173">
        <v>70.7</v>
      </c>
      <c r="S56" s="2"/>
      <c r="T56" s="355">
        <v>46.8269</v>
      </c>
      <c r="V56" s="191">
        <f t="shared" si="0"/>
        <v>-1.826900000000002</v>
      </c>
      <c r="Y56" s="139">
        <v>0.4540976491862568</v>
      </c>
      <c r="Z56" s="191">
        <f t="shared" si="1"/>
        <v>45.409764918625676</v>
      </c>
      <c r="AA56" s="451">
        <v>0.7664900542495479</v>
      </c>
      <c r="AB56" s="191">
        <f t="shared" si="2"/>
        <v>76.64900542495478</v>
      </c>
    </row>
    <row r="57" spans="2:28" ht="12.75">
      <c r="B57" s="173">
        <v>52</v>
      </c>
      <c r="C57" s="272">
        <v>75.66763110307414</v>
      </c>
      <c r="D57" s="191">
        <v>44.09783001808319</v>
      </c>
      <c r="E57" s="173">
        <v>67.2</v>
      </c>
      <c r="F57" s="173">
        <v>64.6</v>
      </c>
      <c r="H57" s="173">
        <v>52</v>
      </c>
      <c r="I57" s="192">
        <v>78.8</v>
      </c>
      <c r="J57" s="192">
        <v>49.6</v>
      </c>
      <c r="K57" s="192">
        <v>71.7</v>
      </c>
      <c r="L57" s="2">
        <v>77.3</v>
      </c>
      <c r="N57" s="173">
        <v>52</v>
      </c>
      <c r="O57" s="271">
        <v>85.6</v>
      </c>
      <c r="P57" s="271">
        <v>43.1</v>
      </c>
      <c r="Q57" s="396">
        <v>66.6</v>
      </c>
      <c r="R57" s="173">
        <v>67.6</v>
      </c>
      <c r="S57" s="2"/>
      <c r="T57" s="355">
        <v>44.4692</v>
      </c>
      <c r="V57" s="191">
        <f t="shared" si="0"/>
        <v>-1.3691999999999993</v>
      </c>
      <c r="Y57" s="139">
        <v>0.44097830018083184</v>
      </c>
      <c r="Z57" s="191">
        <f t="shared" si="1"/>
        <v>44.09783001808319</v>
      </c>
      <c r="AA57" s="451">
        <v>0.7566763110307414</v>
      </c>
      <c r="AB57" s="191">
        <f t="shared" si="2"/>
        <v>75.66763110307414</v>
      </c>
    </row>
    <row r="58" spans="2:28" ht="12.75">
      <c r="B58" s="173">
        <v>53</v>
      </c>
      <c r="C58" s="272">
        <v>74.5</v>
      </c>
      <c r="D58" s="139">
        <v>41.7</v>
      </c>
      <c r="E58" s="173">
        <v>64.8</v>
      </c>
      <c r="F58" s="173">
        <v>61.3</v>
      </c>
      <c r="H58" s="173">
        <v>53</v>
      </c>
      <c r="I58" s="192">
        <v>76.8</v>
      </c>
      <c r="J58" s="192">
        <v>46.4</v>
      </c>
      <c r="K58" s="192">
        <v>70.5</v>
      </c>
      <c r="L58" s="2">
        <v>73.9</v>
      </c>
      <c r="N58" s="173">
        <v>53</v>
      </c>
      <c r="O58" s="271">
        <v>85.6</v>
      </c>
      <c r="P58" s="271">
        <v>39.4</v>
      </c>
      <c r="Q58" s="192">
        <v>64.3</v>
      </c>
      <c r="R58" s="173">
        <v>64</v>
      </c>
      <c r="S58" s="2"/>
      <c r="T58" s="355">
        <v>39.4</v>
      </c>
      <c r="U58" s="191"/>
      <c r="V58" s="191">
        <f t="shared" si="0"/>
        <v>0</v>
      </c>
      <c r="Z58" s="139">
        <v>41.7</v>
      </c>
      <c r="AB58" s="139">
        <v>74.5</v>
      </c>
    </row>
    <row r="59" spans="9:22" ht="12.75">
      <c r="I59" s="272"/>
      <c r="J59" s="272"/>
      <c r="K59" s="272"/>
      <c r="L59" s="272"/>
      <c r="O59" s="272"/>
      <c r="P59" s="272"/>
      <c r="Q59" s="272"/>
      <c r="R59" s="272"/>
      <c r="U59" s="191"/>
      <c r="V59" s="191"/>
    </row>
    <row r="60" spans="2:22" s="457" customFormat="1" ht="12.75">
      <c r="B60" s="181" t="s">
        <v>239</v>
      </c>
      <c r="C60" s="388">
        <f>SUM(C6:C30)</f>
        <v>1522.06383363472</v>
      </c>
      <c r="D60" s="388">
        <f>SUM(D6:D30)</f>
        <v>789.0799276672694</v>
      </c>
      <c r="E60" s="388">
        <f>SUM(E6:E58)</f>
        <v>3178.2999999999993</v>
      </c>
      <c r="F60" s="388">
        <f>SUM(F6:F58)</f>
        <v>3212.2000000000003</v>
      </c>
      <c r="H60" s="388"/>
      <c r="I60" s="458">
        <f>SUM(I6:I58)</f>
        <v>4192.999999999998</v>
      </c>
      <c r="J60" s="458">
        <f>SUM(J6:J58)</f>
        <v>2365.7999999999997</v>
      </c>
      <c r="K60" s="458">
        <f>SUM(K6:K58)</f>
        <v>3034.5</v>
      </c>
      <c r="L60" s="458">
        <f>SUM(L6:L58)</f>
        <v>3522.3</v>
      </c>
      <c r="M60" s="459"/>
      <c r="N60" s="388"/>
      <c r="O60" s="458">
        <f>SUM(O6:O58)</f>
        <v>4229.6</v>
      </c>
      <c r="P60" s="458">
        <f>SUM(P6:P58)</f>
        <v>1997.5000000000002</v>
      </c>
      <c r="Q60" s="458">
        <f>SUM(Q6:Q58)</f>
        <v>2790.7999999999997</v>
      </c>
      <c r="R60" s="458">
        <f>SUM(R6:R58)</f>
        <v>3264.099999999998</v>
      </c>
      <c r="S60" s="458"/>
      <c r="T60" s="458"/>
      <c r="V60" s="459"/>
    </row>
    <row r="63" ht="12.75">
      <c r="A63" s="125" t="s">
        <v>511</v>
      </c>
    </row>
    <row r="64" ht="12.75">
      <c r="A64" s="125" t="s">
        <v>408</v>
      </c>
    </row>
    <row r="65" ht="12.75">
      <c r="A65" s="139" t="s">
        <v>291</v>
      </c>
    </row>
    <row r="68" spans="1:5" ht="12.75">
      <c r="A68" s="139" t="s">
        <v>242</v>
      </c>
      <c r="D68" s="269">
        <v>5530</v>
      </c>
      <c r="E68" s="173" t="s">
        <v>57</v>
      </c>
    </row>
    <row r="69" ht="12.75">
      <c r="A69" s="139" t="s">
        <v>243</v>
      </c>
    </row>
    <row r="70" ht="12.75">
      <c r="A70" s="139" t="s">
        <v>365</v>
      </c>
    </row>
    <row r="73" spans="1:5" ht="12.75">
      <c r="A73" s="139" t="s">
        <v>242</v>
      </c>
      <c r="D73" s="269">
        <v>81729</v>
      </c>
      <c r="E73" s="173" t="s">
        <v>57</v>
      </c>
    </row>
    <row r="74" spans="3:4" ht="12.75">
      <c r="C74" s="270"/>
      <c r="D74" s="251"/>
    </row>
    <row r="75" spans="1:4" ht="12.75">
      <c r="A75" s="139" t="s">
        <v>334</v>
      </c>
      <c r="C75" s="270"/>
      <c r="D75" s="251"/>
    </row>
    <row r="76" spans="1:4" ht="12.75">
      <c r="A76" s="139" t="s">
        <v>332</v>
      </c>
      <c r="C76" s="270"/>
      <c r="D76" s="251"/>
    </row>
    <row r="77" ht="12.75">
      <c r="A77" s="139" t="s">
        <v>243</v>
      </c>
    </row>
    <row r="78" ht="12.75">
      <c r="A78" s="139" t="s">
        <v>512</v>
      </c>
    </row>
    <row r="81" spans="1:5" ht="12.75">
      <c r="A81" s="139" t="s">
        <v>242</v>
      </c>
      <c r="D81" s="395">
        <v>33758</v>
      </c>
      <c r="E81" s="173" t="s">
        <v>57</v>
      </c>
    </row>
    <row r="82" ht="12.75">
      <c r="A82" s="139" t="s">
        <v>243</v>
      </c>
    </row>
    <row r="83" ht="12.75">
      <c r="A83" s="139" t="s">
        <v>311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37" r:id="rId1"/>
  <headerFooter alignWithMargins="0">
    <oddFooter>&amp;CNordel 1999&amp;R&amp;D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G36:H36"/>
  <sheetViews>
    <sheetView zoomScalePageLayoutView="0" workbookViewId="0" topLeftCell="A1">
      <selection activeCell="J31" sqref="J31"/>
    </sheetView>
  </sheetViews>
  <sheetFormatPr defaultColWidth="9.140625" defaultRowHeight="12.75"/>
  <sheetData>
    <row r="23" s="139" customFormat="1" ht="12.75"/>
    <row r="36" spans="7:8" ht="12.75">
      <c r="G36" t="s">
        <v>299</v>
      </c>
      <c r="H36" s="1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2"/>
  <headerFooter alignWithMargins="0">
    <oddFooter>&amp;CNordel 1999&amp;R&amp;D &amp;T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5"/>
  <sheetViews>
    <sheetView zoomScalePageLayoutView="0" workbookViewId="0" topLeftCell="D1">
      <selection activeCell="P38" sqref="P38"/>
    </sheetView>
  </sheetViews>
  <sheetFormatPr defaultColWidth="9.140625" defaultRowHeight="12.75"/>
  <cols>
    <col min="1" max="1" width="4.421875" style="35" customWidth="1"/>
    <col min="2" max="2" width="0.9921875" style="35" customWidth="1"/>
    <col min="3" max="3" width="8.140625" style="35" customWidth="1"/>
    <col min="4" max="4" width="15.421875" style="35" customWidth="1"/>
    <col min="5" max="5" width="12.140625" style="35" customWidth="1"/>
    <col min="6" max="6" width="11.7109375" style="35" customWidth="1"/>
    <col min="7" max="7" width="11.57421875" style="35" customWidth="1"/>
    <col min="8" max="8" width="11.421875" style="35" customWidth="1"/>
    <col min="9" max="9" width="15.57421875" style="35" customWidth="1"/>
    <col min="10" max="10" width="7.8515625" style="35" customWidth="1"/>
    <col min="11" max="11" width="0.9921875" style="35" customWidth="1"/>
    <col min="12" max="12" width="1.28515625" style="35" customWidth="1"/>
    <col min="13" max="16384" width="9.140625" style="35" customWidth="1"/>
  </cols>
  <sheetData>
    <row r="1" ht="8.25" customHeight="1"/>
    <row r="2" spans="1:11" ht="18.75">
      <c r="A2"/>
      <c r="B2"/>
      <c r="C2"/>
      <c r="D2" s="45" t="s">
        <v>436</v>
      </c>
      <c r="E2"/>
      <c r="F2" s="37"/>
      <c r="G2" s="37"/>
      <c r="H2" s="37"/>
      <c r="I2" s="36"/>
      <c r="J2" s="36"/>
      <c r="K2" s="36"/>
    </row>
    <row r="3" spans="5:10" ht="12.75">
      <c r="E3" s="38"/>
      <c r="F3" s="38"/>
      <c r="G3" s="38"/>
      <c r="H3" s="38"/>
      <c r="I3" s="38"/>
      <c r="J3" s="38"/>
    </row>
    <row r="4" spans="5:10" ht="12.75">
      <c r="E4" s="38"/>
      <c r="F4" s="38"/>
      <c r="G4" s="38"/>
      <c r="H4" s="38"/>
      <c r="I4" s="38"/>
      <c r="J4" s="38"/>
    </row>
    <row r="5" spans="5:10" ht="12.75">
      <c r="E5" s="38"/>
      <c r="F5" s="38"/>
      <c r="G5" s="38"/>
      <c r="H5" s="38"/>
      <c r="I5" s="38"/>
      <c r="J5" s="38"/>
    </row>
    <row r="6" spans="5:10" ht="12.75">
      <c r="E6" s="38"/>
      <c r="F6" s="38"/>
      <c r="G6" s="38"/>
      <c r="H6" s="38"/>
      <c r="I6" s="38"/>
      <c r="J6" s="38"/>
    </row>
    <row r="7" spans="5:10" ht="12.75">
      <c r="E7" s="38"/>
      <c r="F7" s="38"/>
      <c r="G7" s="38"/>
      <c r="H7" s="38"/>
      <c r="I7" s="38"/>
      <c r="J7" s="38"/>
    </row>
    <row r="8" spans="5:10" ht="12.75">
      <c r="E8" s="38"/>
      <c r="F8" s="38"/>
      <c r="G8" s="38"/>
      <c r="H8" s="38"/>
      <c r="I8" s="38"/>
      <c r="J8" s="38"/>
    </row>
    <row r="9" spans="5:10" ht="12.75">
      <c r="E9" s="38"/>
      <c r="F9" s="38"/>
      <c r="G9" s="38"/>
      <c r="H9" s="38"/>
      <c r="I9" s="38"/>
      <c r="J9" s="38"/>
    </row>
    <row r="10" spans="4:10" ht="12.75">
      <c r="D10" s="35" t="s">
        <v>158</v>
      </c>
      <c r="E10" s="38"/>
      <c r="F10" s="38"/>
      <c r="G10" s="38"/>
      <c r="H10" s="38"/>
      <c r="I10" s="38"/>
      <c r="J10" s="38"/>
    </row>
    <row r="11" spans="1:10" ht="12.75">
      <c r="A11" s="35" t="s">
        <v>158</v>
      </c>
      <c r="E11" s="38"/>
      <c r="F11" s="38"/>
      <c r="G11" s="38"/>
      <c r="H11" s="38"/>
      <c r="I11" s="38"/>
      <c r="J11" s="38"/>
    </row>
    <row r="12" spans="5:10" ht="12.75">
      <c r="E12" s="38"/>
      <c r="F12" s="38"/>
      <c r="G12" s="38"/>
      <c r="H12" s="38"/>
      <c r="I12" s="38"/>
      <c r="J12" s="38"/>
    </row>
    <row r="13" spans="5:10" ht="12.75">
      <c r="E13" s="38"/>
      <c r="F13" s="38"/>
      <c r="G13" s="38"/>
      <c r="H13" s="38"/>
      <c r="I13" s="38"/>
      <c r="J13" s="38"/>
    </row>
    <row r="14" spans="5:10" ht="12.75">
      <c r="E14" s="38"/>
      <c r="F14" s="38"/>
      <c r="G14" s="38"/>
      <c r="H14" s="38"/>
      <c r="I14" s="38"/>
      <c r="J14" s="38"/>
    </row>
    <row r="15" spans="5:10" ht="12.75">
      <c r="E15" s="38"/>
      <c r="F15" s="38"/>
      <c r="G15" s="38"/>
      <c r="H15" s="38"/>
      <c r="I15" s="38"/>
      <c r="J15" s="38"/>
    </row>
    <row r="16" spans="5:10" ht="12.75">
      <c r="E16" s="38"/>
      <c r="F16" s="38"/>
      <c r="G16" s="38"/>
      <c r="H16" s="38"/>
      <c r="I16" s="38"/>
      <c r="J16" s="38"/>
    </row>
    <row r="17" spans="5:10" ht="12.75">
      <c r="E17" s="38"/>
      <c r="F17" s="38"/>
      <c r="G17" s="38"/>
      <c r="H17" s="38"/>
      <c r="I17" s="38"/>
      <c r="J17" s="38"/>
    </row>
    <row r="18" spans="5:10" ht="12.75">
      <c r="E18" s="38"/>
      <c r="F18" s="38"/>
      <c r="G18" s="38"/>
      <c r="H18" s="38"/>
      <c r="I18" s="38"/>
      <c r="J18" s="38"/>
    </row>
    <row r="19" spans="5:10" ht="12.75">
      <c r="E19" s="38"/>
      <c r="F19" s="38"/>
      <c r="G19" s="38"/>
      <c r="H19" s="38"/>
      <c r="I19" s="38"/>
      <c r="J19" s="38"/>
    </row>
    <row r="20" spans="5:10" s="109" customFormat="1" ht="12.75">
      <c r="E20" s="108"/>
      <c r="F20" s="108"/>
      <c r="G20" s="108"/>
      <c r="H20" s="108"/>
      <c r="I20" s="108"/>
      <c r="J20" s="108"/>
    </row>
    <row r="21" spans="5:10" ht="12.75">
      <c r="E21" s="38"/>
      <c r="F21" s="38"/>
      <c r="G21" s="38"/>
      <c r="H21" s="38"/>
      <c r="I21" s="38"/>
      <c r="J21" s="38"/>
    </row>
    <row r="22" spans="5:10" ht="12.75">
      <c r="E22" s="38"/>
      <c r="F22" s="38"/>
      <c r="G22" s="38"/>
      <c r="H22" s="38"/>
      <c r="I22" s="38"/>
      <c r="J22" s="38"/>
    </row>
    <row r="23" s="38" customFormat="1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>
      <c r="H36" s="299"/>
    </row>
    <row r="37" ht="12.75"/>
    <row r="38" ht="12.75"/>
    <row r="39" ht="12.75"/>
    <row r="40" ht="12.75"/>
    <row r="42" ht="12" customHeight="1"/>
    <row r="43" spans="1:13" ht="3.75" customHeight="1">
      <c r="A4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/>
      <c r="M43"/>
    </row>
    <row r="44" spans="1:13" ht="15" customHeight="1">
      <c r="A4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/>
      <c r="M44"/>
    </row>
    <row r="45" spans="1:13" ht="10.5" customHeight="1">
      <c r="A45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/>
      <c r="M45"/>
    </row>
    <row r="46" spans="1:13" ht="3.75" customHeight="1">
      <c r="A4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/>
      <c r="M46"/>
    </row>
    <row r="47" spans="1:13" ht="12" customHeight="1">
      <c r="A4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/>
      <c r="M47"/>
    </row>
    <row r="48" spans="1:13" ht="10.5" customHeight="1">
      <c r="A4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/>
      <c r="M48"/>
    </row>
    <row r="49" spans="1:13" ht="15" customHeight="1">
      <c r="A49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/>
      <c r="M49"/>
    </row>
    <row r="50" spans="1:13" ht="9.75" customHeight="1">
      <c r="A50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/>
      <c r="M50"/>
    </row>
    <row r="51" spans="1:13" ht="15" customHeight="1">
      <c r="A51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/>
      <c r="M51"/>
    </row>
    <row r="52" spans="1:13" ht="9.75" customHeight="1">
      <c r="A52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/>
      <c r="M52"/>
    </row>
    <row r="53" spans="1:13" ht="16.5" customHeight="1">
      <c r="A5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/>
      <c r="M53"/>
    </row>
    <row r="54" spans="1:13" ht="9.75" customHeight="1">
      <c r="A54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/>
      <c r="M54"/>
    </row>
    <row r="55" spans="1:13" ht="14.25" customHeight="1">
      <c r="A5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/>
      <c r="M55"/>
    </row>
    <row r="56" spans="1:13" ht="9.75" customHeight="1">
      <c r="A5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/>
      <c r="M56"/>
    </row>
    <row r="57" spans="1:13" ht="15" customHeight="1">
      <c r="A5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/>
      <c r="M57"/>
    </row>
    <row r="58" spans="1:13" ht="9.75" customHeight="1">
      <c r="A58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/>
      <c r="M58"/>
    </row>
    <row r="59" spans="1:13" ht="13.5" customHeight="1">
      <c r="A59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/>
      <c r="M59"/>
    </row>
    <row r="60" spans="1:13" ht="9.75" customHeight="1">
      <c r="A60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/>
      <c r="M60"/>
    </row>
    <row r="61" spans="1:13" ht="18.75" customHeight="1">
      <c r="A61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/>
      <c r="M61"/>
    </row>
    <row r="62" spans="1:13" ht="9" customHeight="1">
      <c r="A62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/>
      <c r="M62"/>
    </row>
    <row r="63" spans="1:13" ht="4.5" customHeight="1">
      <c r="A63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5:9" ht="12.75">
      <c r="E65" s="44"/>
      <c r="F65" s="44"/>
      <c r="G65" s="44"/>
      <c r="H65" s="44"/>
      <c r="I65" s="44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2"/>
  <headerFooter alignWithMargins="0">
    <oddFooter>&amp;CNordel 1999&amp;R&amp;D &amp;T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5.7109375" style="139" customWidth="1"/>
    <col min="2" max="2" width="16.28125" style="139" customWidth="1"/>
    <col min="3" max="3" width="8.7109375" style="139" customWidth="1"/>
    <col min="4" max="5" width="7.57421875" style="139" customWidth="1"/>
    <col min="6" max="6" width="7.8515625" style="139" customWidth="1"/>
    <col min="7" max="7" width="7.421875" style="139" customWidth="1"/>
    <col min="8" max="8" width="2.28125" style="139" customWidth="1"/>
    <col min="9" max="9" width="9.28125" style="183" customWidth="1"/>
    <col min="10" max="16384" width="9.140625" style="139" customWidth="1"/>
  </cols>
  <sheetData>
    <row r="1" spans="1:9" s="132" customFormat="1" ht="15">
      <c r="A1" s="131" t="s">
        <v>28</v>
      </c>
      <c r="B1" s="131" t="s">
        <v>437</v>
      </c>
      <c r="D1" s="136"/>
      <c r="E1" s="136"/>
      <c r="F1" s="136"/>
      <c r="G1" s="136"/>
      <c r="H1" s="136"/>
      <c r="I1" s="273"/>
    </row>
    <row r="2" spans="1:9" s="132" customFormat="1" ht="15">
      <c r="A2" s="131"/>
      <c r="B2" s="131"/>
      <c r="D2" s="136"/>
      <c r="E2" s="136"/>
      <c r="F2" s="136"/>
      <c r="G2" s="136"/>
      <c r="H2" s="136"/>
      <c r="I2" s="273"/>
    </row>
    <row r="4" ht="12.75">
      <c r="C4" s="172" t="s">
        <v>248</v>
      </c>
    </row>
    <row r="5" spans="3:9" ht="12.75">
      <c r="C5" s="139" t="s">
        <v>48</v>
      </c>
      <c r="D5" s="139" t="s">
        <v>49</v>
      </c>
      <c r="E5" s="139" t="s">
        <v>51</v>
      </c>
      <c r="F5" s="139" t="s">
        <v>52</v>
      </c>
      <c r="G5" s="173" t="s">
        <v>244</v>
      </c>
      <c r="I5" s="274"/>
    </row>
    <row r="6" spans="2:9" ht="15.75">
      <c r="B6" s="172" t="s">
        <v>306</v>
      </c>
      <c r="G6" s="173" t="s">
        <v>246</v>
      </c>
      <c r="H6" s="247" t="s">
        <v>77</v>
      </c>
      <c r="I6" s="275" t="s">
        <v>308</v>
      </c>
    </row>
    <row r="7" spans="2:11" ht="12.75">
      <c r="B7" s="139" t="s">
        <v>48</v>
      </c>
      <c r="C7" s="276" t="s">
        <v>63</v>
      </c>
      <c r="D7" s="276" t="s">
        <v>63</v>
      </c>
      <c r="E7" s="184">
        <v>470</v>
      </c>
      <c r="F7" s="184">
        <v>759</v>
      </c>
      <c r="G7" s="184">
        <v>10394</v>
      </c>
      <c r="H7" s="184"/>
      <c r="I7" s="187">
        <f>SUM(C7:G7)</f>
        <v>11623</v>
      </c>
      <c r="J7" s="125"/>
      <c r="K7" s="125"/>
    </row>
    <row r="8" spans="2:11" ht="12.75">
      <c r="B8" s="139" t="s">
        <v>49</v>
      </c>
      <c r="C8" s="262" t="s">
        <v>63</v>
      </c>
      <c r="D8" s="262" t="s">
        <v>63</v>
      </c>
      <c r="E8" s="184">
        <v>131</v>
      </c>
      <c r="F8" s="184">
        <v>1394</v>
      </c>
      <c r="G8" s="262" t="s">
        <v>63</v>
      </c>
      <c r="H8" s="184"/>
      <c r="I8" s="187">
        <f>SUM(C8:G8)</f>
        <v>1525</v>
      </c>
      <c r="J8" s="125"/>
      <c r="K8" s="125"/>
    </row>
    <row r="9" spans="2:11" ht="12.75">
      <c r="B9" s="139" t="s">
        <v>51</v>
      </c>
      <c r="C9" s="184">
        <v>4712</v>
      </c>
      <c r="D9" s="184">
        <v>164</v>
      </c>
      <c r="E9" s="262" t="s">
        <v>63</v>
      </c>
      <c r="F9" s="184">
        <v>10816</v>
      </c>
      <c r="G9" s="262" t="s">
        <v>63</v>
      </c>
      <c r="H9" s="184"/>
      <c r="I9" s="187">
        <f>SUM(C9:G9)</f>
        <v>15692</v>
      </c>
      <c r="J9" s="125"/>
      <c r="K9" s="125"/>
    </row>
    <row r="10" spans="2:11" ht="12.75">
      <c r="B10" s="139" t="s">
        <v>52</v>
      </c>
      <c r="C10" s="184">
        <v>7692</v>
      </c>
      <c r="D10" s="184">
        <v>7193</v>
      </c>
      <c r="E10" s="184">
        <v>2836</v>
      </c>
      <c r="F10" s="262" t="s">
        <v>63</v>
      </c>
      <c r="G10" s="184">
        <v>4251</v>
      </c>
      <c r="H10" s="184"/>
      <c r="I10" s="187">
        <f>SUM(C10:G10)</f>
        <v>21972</v>
      </c>
      <c r="J10" s="125"/>
      <c r="K10" s="125"/>
    </row>
    <row r="11" spans="2:11" ht="12.75">
      <c r="B11" s="139" t="s">
        <v>245</v>
      </c>
      <c r="C11" s="184">
        <v>594</v>
      </c>
      <c r="D11" s="184">
        <v>11312</v>
      </c>
      <c r="E11" s="184">
        <v>215</v>
      </c>
      <c r="F11" s="184">
        <v>1606</v>
      </c>
      <c r="G11" s="262" t="s">
        <v>63</v>
      </c>
      <c r="H11" s="277"/>
      <c r="I11" s="187">
        <f>SUM(C11:G11)</f>
        <v>13727</v>
      </c>
      <c r="J11" s="184"/>
      <c r="K11" s="125"/>
    </row>
    <row r="12" spans="2:11" s="172" customFormat="1" ht="15.75">
      <c r="B12" s="278" t="s">
        <v>307</v>
      </c>
      <c r="C12" s="187">
        <f aca="true" t="shared" si="0" ref="C12:I12">SUM(C7:C11)</f>
        <v>12998</v>
      </c>
      <c r="D12" s="187">
        <f t="shared" si="0"/>
        <v>18669</v>
      </c>
      <c r="E12" s="187">
        <f t="shared" si="0"/>
        <v>3652</v>
      </c>
      <c r="F12" s="187">
        <f t="shared" si="0"/>
        <v>14575</v>
      </c>
      <c r="G12" s="187">
        <f t="shared" si="0"/>
        <v>14645</v>
      </c>
      <c r="H12" s="187"/>
      <c r="I12" s="187">
        <f t="shared" si="0"/>
        <v>64539</v>
      </c>
      <c r="J12" s="130"/>
      <c r="K12" s="187"/>
    </row>
    <row r="13" spans="3:11" ht="12.75">
      <c r="C13" s="125"/>
      <c r="D13" s="125"/>
      <c r="E13" s="125"/>
      <c r="F13" s="125"/>
      <c r="G13" s="125"/>
      <c r="H13" s="125"/>
      <c r="I13" s="184"/>
      <c r="J13" s="125"/>
      <c r="K13" s="125"/>
    </row>
    <row r="15" spans="3:9" ht="12.75">
      <c r="C15" s="139" t="s">
        <v>48</v>
      </c>
      <c r="D15" s="139" t="s">
        <v>49</v>
      </c>
      <c r="E15" s="139" t="s">
        <v>51</v>
      </c>
      <c r="F15" s="139" t="s">
        <v>52</v>
      </c>
      <c r="I15" s="279" t="s">
        <v>53</v>
      </c>
    </row>
    <row r="16" spans="2:9" ht="12.75">
      <c r="B16" s="139" t="s">
        <v>309</v>
      </c>
      <c r="C16" s="184">
        <f>+C12</f>
        <v>12998</v>
      </c>
      <c r="D16" s="184">
        <f>+D12</f>
        <v>18669</v>
      </c>
      <c r="E16" s="184">
        <f>+E12</f>
        <v>3652</v>
      </c>
      <c r="F16" s="184">
        <f>+F12</f>
        <v>14575</v>
      </c>
      <c r="G16" s="125"/>
      <c r="H16" s="125"/>
      <c r="I16" s="187">
        <f>SUM(C16:F16)</f>
        <v>49894</v>
      </c>
    </row>
    <row r="17" spans="2:9" ht="12.75">
      <c r="B17" s="139" t="s">
        <v>310</v>
      </c>
      <c r="C17" s="184">
        <f>+I7</f>
        <v>11623</v>
      </c>
      <c r="D17" s="184">
        <f>+I8</f>
        <v>1525</v>
      </c>
      <c r="E17" s="184">
        <f>+I9</f>
        <v>15692</v>
      </c>
      <c r="F17" s="184">
        <f>+I10</f>
        <v>21972</v>
      </c>
      <c r="G17" s="125"/>
      <c r="H17" s="125"/>
      <c r="I17" s="187">
        <f>SUM(C17:F17)</f>
        <v>50812</v>
      </c>
    </row>
    <row r="18" spans="2:9" ht="12.75">
      <c r="B18" s="139" t="s">
        <v>151</v>
      </c>
      <c r="C18" s="184">
        <f>+C16-C17</f>
        <v>1375</v>
      </c>
      <c r="D18" s="184">
        <f>+D16-D17</f>
        <v>17144</v>
      </c>
      <c r="E18" s="184">
        <f>+E16-E17</f>
        <v>-12040</v>
      </c>
      <c r="F18" s="184">
        <f>+F16-F17</f>
        <v>-7397</v>
      </c>
      <c r="G18" s="125"/>
      <c r="H18" s="125"/>
      <c r="I18" s="187">
        <f>SUM(C18:F18)</f>
        <v>-918</v>
      </c>
    </row>
    <row r="19" spans="3:9" ht="9" customHeight="1">
      <c r="C19" s="184"/>
      <c r="D19" s="184"/>
      <c r="E19" s="184"/>
      <c r="F19" s="184"/>
      <c r="G19" s="125"/>
      <c r="H19" s="125"/>
      <c r="I19" s="187"/>
    </row>
    <row r="20" spans="2:6" s="130" customFormat="1" ht="12.75">
      <c r="B20" s="157" t="s">
        <v>159</v>
      </c>
      <c r="C20" s="125"/>
      <c r="D20" s="125"/>
      <c r="E20" s="125"/>
      <c r="F20" s="125"/>
    </row>
    <row r="21" spans="2:9" s="190" customFormat="1" ht="12.75">
      <c r="B21" s="157" t="s">
        <v>247</v>
      </c>
      <c r="C21" s="256">
        <f>+C18/'S19,20'!C15</f>
        <v>0.03848522167487685</v>
      </c>
      <c r="D21" s="256">
        <f>+D18/'S19,20'!D15</f>
        <v>0.20167988142013504</v>
      </c>
      <c r="E21" s="256">
        <f>+E18/'S19,20'!F15</f>
        <v>-0.09562537725958636</v>
      </c>
      <c r="F21" s="256">
        <f>+F18/'S19,20'!H15</f>
        <v>-0.050206336708929496</v>
      </c>
      <c r="I21" s="280">
        <f>+I18/'S19,20'!J15</f>
        <v>-0.002279878704492454</v>
      </c>
    </row>
    <row r="25" ht="12.75">
      <c r="B25" s="163" t="s">
        <v>296</v>
      </c>
    </row>
    <row r="32" ht="12.75">
      <c r="J32" s="183"/>
    </row>
    <row r="36" ht="12.75">
      <c r="H36" s="173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1"/>
  <headerFooter alignWithMargins="0">
    <oddFooter>&amp;CNordel 1999&amp;R&amp;D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4">
      <selection activeCell="I47" sqref="I47"/>
    </sheetView>
  </sheetViews>
  <sheetFormatPr defaultColWidth="9.140625" defaultRowHeight="12.75"/>
  <cols>
    <col min="1" max="1" width="6.00390625" style="139" customWidth="1"/>
    <col min="2" max="7" width="10.7109375" style="139" customWidth="1"/>
    <col min="8" max="9" width="10.7109375" style="174" customWidth="1"/>
    <col min="10" max="10" width="8.28125" style="174" customWidth="1"/>
    <col min="11" max="11" width="9.28125" style="174" customWidth="1"/>
    <col min="12" max="12" width="2.28125" style="174" customWidth="1"/>
    <col min="13" max="16384" width="9.140625" style="139" customWidth="1"/>
  </cols>
  <sheetData>
    <row r="1" spans="1:12" s="132" customFormat="1" ht="15">
      <c r="A1" s="131" t="s">
        <v>29</v>
      </c>
      <c r="B1" s="131" t="s">
        <v>438</v>
      </c>
      <c r="D1" s="136"/>
      <c r="E1" s="136"/>
      <c r="F1" s="136"/>
      <c r="G1" s="136"/>
      <c r="H1" s="136"/>
      <c r="I1" s="136"/>
      <c r="J1" s="136"/>
      <c r="K1" s="136"/>
      <c r="L1" s="136"/>
    </row>
    <row r="2" ht="15">
      <c r="B2" s="131"/>
    </row>
    <row r="3" spans="2:13" ht="12.75">
      <c r="B3" s="174" t="s">
        <v>248</v>
      </c>
      <c r="C3" s="174" t="s">
        <v>248</v>
      </c>
      <c r="D3" s="174" t="s">
        <v>248</v>
      </c>
      <c r="E3" s="174" t="s">
        <v>248</v>
      </c>
      <c r="F3" s="174" t="s">
        <v>248</v>
      </c>
      <c r="G3" s="174" t="s">
        <v>248</v>
      </c>
      <c r="H3" s="174" t="s">
        <v>248</v>
      </c>
      <c r="I3" s="174" t="s">
        <v>248</v>
      </c>
      <c r="J3" s="174" t="s">
        <v>248</v>
      </c>
      <c r="K3" s="174" t="s">
        <v>248</v>
      </c>
      <c r="M3" s="185" t="s">
        <v>239</v>
      </c>
    </row>
    <row r="4" spans="2:12" ht="12.75">
      <c r="B4" s="173" t="s">
        <v>160</v>
      </c>
      <c r="C4" s="227" t="s">
        <v>161</v>
      </c>
      <c r="D4" s="173" t="s">
        <v>162</v>
      </c>
      <c r="E4" s="227" t="s">
        <v>163</v>
      </c>
      <c r="F4" s="173" t="s">
        <v>164</v>
      </c>
      <c r="G4" s="227" t="s">
        <v>163</v>
      </c>
      <c r="H4" s="173" t="s">
        <v>164</v>
      </c>
      <c r="I4" s="227" t="s">
        <v>165</v>
      </c>
      <c r="J4" s="173" t="s">
        <v>164</v>
      </c>
      <c r="K4" s="227" t="s">
        <v>161</v>
      </c>
      <c r="L4" s="227"/>
    </row>
    <row r="5" spans="1:12" ht="12.75">
      <c r="A5" s="139">
        <v>1963</v>
      </c>
      <c r="B5" s="281">
        <v>4</v>
      </c>
      <c r="C5" s="269">
        <v>318</v>
      </c>
      <c r="D5" s="269">
        <v>499</v>
      </c>
      <c r="E5" s="269">
        <v>0</v>
      </c>
      <c r="F5" s="269">
        <v>44</v>
      </c>
      <c r="G5" s="269">
        <v>897</v>
      </c>
      <c r="H5" s="269">
        <v>0</v>
      </c>
      <c r="I5" s="269">
        <v>0</v>
      </c>
      <c r="J5" s="269">
        <v>0</v>
      </c>
      <c r="K5" s="269">
        <v>0</v>
      </c>
      <c r="L5" s="269"/>
    </row>
    <row r="6" spans="1:12" ht="12.75">
      <c r="A6" s="139">
        <v>1964</v>
      </c>
      <c r="B6" s="281">
        <v>6</v>
      </c>
      <c r="C6" s="269">
        <v>675</v>
      </c>
      <c r="D6" s="269">
        <v>851</v>
      </c>
      <c r="E6" s="269">
        <v>1</v>
      </c>
      <c r="F6" s="269">
        <v>108</v>
      </c>
      <c r="G6" s="269">
        <v>1421</v>
      </c>
      <c r="H6" s="269">
        <v>0</v>
      </c>
      <c r="I6" s="269">
        <v>0</v>
      </c>
      <c r="J6" s="269">
        <v>0</v>
      </c>
      <c r="K6" s="269">
        <v>0</v>
      </c>
      <c r="L6" s="269"/>
    </row>
    <row r="7" spans="1:12" ht="12.75">
      <c r="A7" s="139">
        <v>1965</v>
      </c>
      <c r="B7" s="281">
        <v>17</v>
      </c>
      <c r="C7" s="269">
        <v>592</v>
      </c>
      <c r="D7" s="269">
        <v>2295</v>
      </c>
      <c r="E7" s="269">
        <v>8</v>
      </c>
      <c r="F7" s="269">
        <v>117</v>
      </c>
      <c r="G7" s="269">
        <v>2175</v>
      </c>
      <c r="H7" s="269">
        <v>0</v>
      </c>
      <c r="I7" s="269">
        <v>0</v>
      </c>
      <c r="J7" s="269">
        <v>0</v>
      </c>
      <c r="K7" s="281">
        <v>1</v>
      </c>
      <c r="L7" s="281"/>
    </row>
    <row r="8" spans="1:12" ht="12.75">
      <c r="A8" s="139">
        <v>1966</v>
      </c>
      <c r="B8" s="281">
        <v>267</v>
      </c>
      <c r="C8" s="269">
        <v>139</v>
      </c>
      <c r="D8" s="269">
        <v>1619</v>
      </c>
      <c r="E8" s="269">
        <v>119</v>
      </c>
      <c r="F8" s="269">
        <v>812</v>
      </c>
      <c r="G8" s="269">
        <v>1087</v>
      </c>
      <c r="H8" s="269">
        <v>0</v>
      </c>
      <c r="I8" s="269">
        <v>0</v>
      </c>
      <c r="J8" s="269">
        <v>0</v>
      </c>
      <c r="K8" s="281">
        <v>1</v>
      </c>
      <c r="L8" s="281"/>
    </row>
    <row r="9" spans="1:12" ht="12.75">
      <c r="A9" s="139">
        <v>1967</v>
      </c>
      <c r="B9" s="281">
        <v>121</v>
      </c>
      <c r="C9" s="269">
        <v>109</v>
      </c>
      <c r="D9" s="269">
        <v>2119</v>
      </c>
      <c r="E9" s="269">
        <v>37</v>
      </c>
      <c r="F9" s="269">
        <v>413</v>
      </c>
      <c r="G9" s="269">
        <v>1927</v>
      </c>
      <c r="H9" s="269">
        <v>0</v>
      </c>
      <c r="I9" s="269">
        <v>0</v>
      </c>
      <c r="J9" s="269">
        <v>0</v>
      </c>
      <c r="K9" s="281">
        <v>1</v>
      </c>
      <c r="L9" s="281"/>
    </row>
    <row r="10" spans="1:12" ht="12.75">
      <c r="A10" s="139">
        <v>1968</v>
      </c>
      <c r="B10" s="281">
        <v>281</v>
      </c>
      <c r="C10" s="269">
        <v>506</v>
      </c>
      <c r="D10" s="269">
        <v>1986</v>
      </c>
      <c r="E10" s="269">
        <v>1018</v>
      </c>
      <c r="F10" s="269">
        <v>239</v>
      </c>
      <c r="G10" s="269">
        <v>3232</v>
      </c>
      <c r="H10" s="269">
        <v>0</v>
      </c>
      <c r="I10" s="269">
        <v>0</v>
      </c>
      <c r="J10" s="269">
        <v>0</v>
      </c>
      <c r="K10" s="281">
        <v>1</v>
      </c>
      <c r="L10" s="281"/>
    </row>
    <row r="11" spans="1:12" ht="12.75">
      <c r="A11" s="139">
        <v>1969</v>
      </c>
      <c r="B11" s="281">
        <v>487</v>
      </c>
      <c r="C11" s="269">
        <v>429</v>
      </c>
      <c r="D11" s="269">
        <v>578</v>
      </c>
      <c r="E11" s="269">
        <v>2885</v>
      </c>
      <c r="F11" s="269">
        <v>305</v>
      </c>
      <c r="G11" s="269">
        <v>1651</v>
      </c>
      <c r="H11" s="269">
        <v>0</v>
      </c>
      <c r="I11" s="269">
        <v>0</v>
      </c>
      <c r="J11" s="269">
        <v>0</v>
      </c>
      <c r="K11" s="281">
        <v>2</v>
      </c>
      <c r="L11" s="281"/>
    </row>
    <row r="12" spans="1:12" ht="12.75">
      <c r="A12" s="139">
        <v>1970</v>
      </c>
      <c r="B12" s="281">
        <v>832</v>
      </c>
      <c r="C12" s="269">
        <v>959</v>
      </c>
      <c r="D12" s="269">
        <v>541</v>
      </c>
      <c r="E12" s="269">
        <v>3890</v>
      </c>
      <c r="F12" s="269">
        <v>1055</v>
      </c>
      <c r="G12" s="269">
        <v>1891</v>
      </c>
      <c r="H12" s="269">
        <v>0</v>
      </c>
      <c r="I12" s="269">
        <v>0</v>
      </c>
      <c r="J12" s="269">
        <v>0</v>
      </c>
      <c r="K12" s="281">
        <v>2</v>
      </c>
      <c r="L12" s="281"/>
    </row>
    <row r="13" spans="1:12" ht="12.75">
      <c r="A13" s="139">
        <v>1971</v>
      </c>
      <c r="B13" s="281">
        <v>17</v>
      </c>
      <c r="C13" s="269">
        <v>2116</v>
      </c>
      <c r="D13" s="269">
        <v>726</v>
      </c>
      <c r="E13" s="269">
        <v>1519</v>
      </c>
      <c r="F13" s="269">
        <v>709</v>
      </c>
      <c r="G13" s="269">
        <v>3645</v>
      </c>
      <c r="H13" s="269">
        <v>0</v>
      </c>
      <c r="I13" s="269">
        <v>0</v>
      </c>
      <c r="J13" s="269">
        <v>0</v>
      </c>
      <c r="K13" s="281">
        <v>2</v>
      </c>
      <c r="L13" s="281"/>
    </row>
    <row r="14" spans="1:12" ht="12.75">
      <c r="A14" s="139">
        <v>1972</v>
      </c>
      <c r="B14" s="281">
        <v>22</v>
      </c>
      <c r="C14" s="269">
        <v>3725</v>
      </c>
      <c r="D14" s="269">
        <v>842</v>
      </c>
      <c r="E14" s="269">
        <v>1146</v>
      </c>
      <c r="F14" s="269">
        <v>291</v>
      </c>
      <c r="G14" s="269">
        <v>5009</v>
      </c>
      <c r="H14" s="269">
        <v>0</v>
      </c>
      <c r="I14" s="269">
        <v>0</v>
      </c>
      <c r="J14" s="269">
        <v>0</v>
      </c>
      <c r="K14" s="281">
        <v>0</v>
      </c>
      <c r="L14" s="281"/>
    </row>
    <row r="15" spans="1:12" ht="12.75">
      <c r="A15" s="139">
        <v>1973</v>
      </c>
      <c r="B15" s="281">
        <v>260</v>
      </c>
      <c r="C15" s="269">
        <v>4133</v>
      </c>
      <c r="D15" s="269">
        <v>918</v>
      </c>
      <c r="E15" s="269">
        <v>289</v>
      </c>
      <c r="F15" s="269">
        <v>165</v>
      </c>
      <c r="G15" s="269">
        <v>5401</v>
      </c>
      <c r="H15" s="269">
        <v>0</v>
      </c>
      <c r="I15" s="269">
        <v>0</v>
      </c>
      <c r="J15" s="269">
        <v>0</v>
      </c>
      <c r="K15" s="281">
        <v>0</v>
      </c>
      <c r="L15" s="281"/>
    </row>
    <row r="16" spans="1:12" ht="12.75">
      <c r="A16" s="139">
        <v>1974</v>
      </c>
      <c r="B16" s="281">
        <v>495</v>
      </c>
      <c r="C16" s="269">
        <v>2979</v>
      </c>
      <c r="D16" s="269">
        <v>433</v>
      </c>
      <c r="E16" s="269">
        <v>291</v>
      </c>
      <c r="F16" s="269">
        <v>330</v>
      </c>
      <c r="G16" s="269">
        <v>5895</v>
      </c>
      <c r="H16" s="269">
        <v>0</v>
      </c>
      <c r="I16" s="269">
        <v>0</v>
      </c>
      <c r="J16" s="269">
        <v>0</v>
      </c>
      <c r="K16" s="281">
        <v>0</v>
      </c>
      <c r="L16" s="281"/>
    </row>
    <row r="17" spans="1:12" ht="12.75">
      <c r="A17" s="139">
        <v>1975</v>
      </c>
      <c r="B17" s="281">
        <v>180</v>
      </c>
      <c r="C17" s="269">
        <v>3499</v>
      </c>
      <c r="D17" s="269">
        <v>1551</v>
      </c>
      <c r="E17" s="269">
        <v>189</v>
      </c>
      <c r="F17" s="269">
        <v>319</v>
      </c>
      <c r="G17" s="269">
        <v>5494</v>
      </c>
      <c r="H17" s="269">
        <v>0</v>
      </c>
      <c r="I17" s="269">
        <v>0</v>
      </c>
      <c r="J17" s="269">
        <v>0</v>
      </c>
      <c r="K17" s="281">
        <v>0</v>
      </c>
      <c r="L17" s="281"/>
    </row>
    <row r="18" spans="1:12" ht="12.75">
      <c r="A18" s="139">
        <v>1976</v>
      </c>
      <c r="B18" s="281">
        <v>93</v>
      </c>
      <c r="C18" s="269">
        <v>3442</v>
      </c>
      <c r="D18" s="269">
        <v>1951</v>
      </c>
      <c r="E18" s="269">
        <v>795</v>
      </c>
      <c r="F18" s="269">
        <v>373</v>
      </c>
      <c r="G18" s="269">
        <v>6979</v>
      </c>
      <c r="H18" s="269">
        <v>102</v>
      </c>
      <c r="I18" s="269">
        <v>160</v>
      </c>
      <c r="J18" s="269">
        <v>0</v>
      </c>
      <c r="K18" s="281">
        <v>0</v>
      </c>
      <c r="L18" s="281"/>
    </row>
    <row r="19" spans="1:12" ht="12.75">
      <c r="A19" s="139">
        <v>1977</v>
      </c>
      <c r="B19" s="281">
        <v>524</v>
      </c>
      <c r="C19" s="269">
        <v>743</v>
      </c>
      <c r="D19" s="269">
        <v>1798</v>
      </c>
      <c r="E19" s="269">
        <v>986</v>
      </c>
      <c r="F19" s="269">
        <v>2642</v>
      </c>
      <c r="G19" s="269">
        <v>1817</v>
      </c>
      <c r="H19" s="269">
        <v>774</v>
      </c>
      <c r="I19" s="269">
        <v>578</v>
      </c>
      <c r="J19" s="269">
        <v>0</v>
      </c>
      <c r="K19" s="281">
        <v>0</v>
      </c>
      <c r="L19" s="281"/>
    </row>
    <row r="20" spans="1:12" s="125" customFormat="1" ht="12.75">
      <c r="A20" s="125">
        <v>1978</v>
      </c>
      <c r="B20" s="251">
        <v>283</v>
      </c>
      <c r="C20" s="251">
        <v>854</v>
      </c>
      <c r="D20" s="251">
        <v>2155</v>
      </c>
      <c r="E20" s="251">
        <v>386</v>
      </c>
      <c r="F20" s="251">
        <v>409</v>
      </c>
      <c r="G20" s="251">
        <v>1741</v>
      </c>
      <c r="H20" s="251">
        <v>57</v>
      </c>
      <c r="I20" s="251">
        <v>2182</v>
      </c>
      <c r="J20" s="251">
        <v>0</v>
      </c>
      <c r="K20" s="251">
        <v>0</v>
      </c>
      <c r="L20" s="251"/>
    </row>
    <row r="21" spans="1:12" ht="12.75">
      <c r="A21" s="139">
        <v>1979</v>
      </c>
      <c r="B21" s="281">
        <v>1595</v>
      </c>
      <c r="C21" s="269">
        <v>1533</v>
      </c>
      <c r="D21" s="269">
        <v>2039</v>
      </c>
      <c r="E21" s="269">
        <v>648</v>
      </c>
      <c r="F21" s="269">
        <v>515</v>
      </c>
      <c r="G21" s="269">
        <v>3189</v>
      </c>
      <c r="H21" s="269">
        <v>217</v>
      </c>
      <c r="I21" s="269">
        <v>2253</v>
      </c>
      <c r="J21" s="269">
        <v>0</v>
      </c>
      <c r="K21" s="281">
        <v>0</v>
      </c>
      <c r="L21" s="281"/>
    </row>
    <row r="22" spans="1:12" ht="12.75">
      <c r="A22" s="139">
        <v>1980</v>
      </c>
      <c r="B22" s="281">
        <v>1162</v>
      </c>
      <c r="C22" s="269">
        <v>670</v>
      </c>
      <c r="D22" s="269">
        <v>1174</v>
      </c>
      <c r="E22" s="269">
        <v>702</v>
      </c>
      <c r="F22" s="269">
        <v>990</v>
      </c>
      <c r="G22" s="269">
        <v>1502</v>
      </c>
      <c r="H22" s="269">
        <v>728</v>
      </c>
      <c r="I22" s="269">
        <v>726</v>
      </c>
      <c r="J22" s="269">
        <v>0</v>
      </c>
      <c r="K22" s="281">
        <v>0</v>
      </c>
      <c r="L22" s="281"/>
    </row>
    <row r="23" spans="1:12" ht="12.75">
      <c r="A23" s="139">
        <v>1981</v>
      </c>
      <c r="B23" s="281">
        <v>499</v>
      </c>
      <c r="C23" s="269">
        <v>998</v>
      </c>
      <c r="D23" s="269">
        <v>4244</v>
      </c>
      <c r="E23" s="269">
        <v>204</v>
      </c>
      <c r="F23" s="269">
        <v>919</v>
      </c>
      <c r="G23" s="269">
        <v>2812</v>
      </c>
      <c r="H23" s="269">
        <v>135</v>
      </c>
      <c r="I23" s="269">
        <v>3532</v>
      </c>
      <c r="J23" s="269">
        <v>0</v>
      </c>
      <c r="K23" s="281">
        <v>0</v>
      </c>
      <c r="L23" s="281"/>
    </row>
    <row r="24" spans="1:12" ht="12.75">
      <c r="A24" s="139">
        <v>1982</v>
      </c>
      <c r="B24" s="281">
        <v>1738</v>
      </c>
      <c r="C24" s="269">
        <v>479</v>
      </c>
      <c r="D24" s="269">
        <v>1358</v>
      </c>
      <c r="E24" s="269">
        <v>348</v>
      </c>
      <c r="F24" s="269">
        <v>740</v>
      </c>
      <c r="G24" s="269">
        <v>3853</v>
      </c>
      <c r="H24" s="269">
        <v>25</v>
      </c>
      <c r="I24" s="269">
        <v>2972</v>
      </c>
      <c r="J24" s="269">
        <v>0</v>
      </c>
      <c r="K24" s="281">
        <v>0</v>
      </c>
      <c r="L24" s="281"/>
    </row>
    <row r="25" spans="1:12" ht="12.75">
      <c r="A25" s="139">
        <v>1983</v>
      </c>
      <c r="B25" s="281">
        <v>679</v>
      </c>
      <c r="C25" s="269">
        <v>1355</v>
      </c>
      <c r="D25" s="269">
        <v>3621</v>
      </c>
      <c r="E25" s="269">
        <v>220</v>
      </c>
      <c r="F25" s="269">
        <v>473</v>
      </c>
      <c r="G25" s="269">
        <v>9458</v>
      </c>
      <c r="H25" s="269">
        <v>8</v>
      </c>
      <c r="I25" s="269">
        <v>4387</v>
      </c>
      <c r="J25" s="281">
        <v>0</v>
      </c>
      <c r="K25" s="281">
        <v>0</v>
      </c>
      <c r="L25" s="281"/>
    </row>
    <row r="26" spans="1:12" ht="12.75">
      <c r="A26" s="139">
        <v>1984</v>
      </c>
      <c r="B26" s="281">
        <v>416</v>
      </c>
      <c r="C26" s="269">
        <v>1543</v>
      </c>
      <c r="D26" s="269">
        <v>3108</v>
      </c>
      <c r="E26" s="269">
        <v>182</v>
      </c>
      <c r="F26" s="269">
        <v>641</v>
      </c>
      <c r="G26" s="269">
        <v>5087</v>
      </c>
      <c r="H26" s="269">
        <v>20</v>
      </c>
      <c r="I26" s="269">
        <v>3799</v>
      </c>
      <c r="J26" s="281">
        <v>0</v>
      </c>
      <c r="K26" s="281">
        <v>0</v>
      </c>
      <c r="L26" s="281"/>
    </row>
    <row r="27" spans="1:12" ht="12.75">
      <c r="A27" s="139">
        <v>1985</v>
      </c>
      <c r="B27" s="281">
        <v>881</v>
      </c>
      <c r="C27" s="269">
        <v>1397</v>
      </c>
      <c r="D27" s="269">
        <v>1870</v>
      </c>
      <c r="E27" s="269">
        <v>873</v>
      </c>
      <c r="F27" s="269">
        <v>3408</v>
      </c>
      <c r="G27" s="269">
        <v>3388</v>
      </c>
      <c r="H27" s="269">
        <v>427</v>
      </c>
      <c r="I27" s="269">
        <v>995</v>
      </c>
      <c r="J27" s="269">
        <v>0</v>
      </c>
      <c r="K27" s="269">
        <v>0</v>
      </c>
      <c r="L27" s="269"/>
    </row>
    <row r="28" spans="1:12" ht="12.75">
      <c r="A28" s="139">
        <v>1986</v>
      </c>
      <c r="B28" s="281">
        <v>491</v>
      </c>
      <c r="C28" s="269">
        <v>1646</v>
      </c>
      <c r="D28" s="269">
        <v>1411</v>
      </c>
      <c r="E28" s="269">
        <v>302</v>
      </c>
      <c r="F28" s="269">
        <v>3393</v>
      </c>
      <c r="G28" s="269">
        <v>1026</v>
      </c>
      <c r="H28" s="269">
        <v>180</v>
      </c>
      <c r="I28" s="269">
        <v>633</v>
      </c>
      <c r="J28" s="269">
        <v>0</v>
      </c>
      <c r="K28" s="269">
        <v>0</v>
      </c>
      <c r="L28" s="269"/>
    </row>
    <row r="29" spans="1:12" ht="12.75">
      <c r="A29" s="139">
        <v>1987</v>
      </c>
      <c r="B29" s="281">
        <v>504</v>
      </c>
      <c r="C29" s="269">
        <v>1355</v>
      </c>
      <c r="D29" s="269">
        <v>2668</v>
      </c>
      <c r="E29" s="269">
        <v>309</v>
      </c>
      <c r="F29" s="269">
        <v>2163</v>
      </c>
      <c r="G29" s="269">
        <v>1357</v>
      </c>
      <c r="H29" s="269">
        <v>20</v>
      </c>
      <c r="I29" s="269">
        <v>1359</v>
      </c>
      <c r="J29" s="269">
        <v>0</v>
      </c>
      <c r="K29" s="269">
        <v>0</v>
      </c>
      <c r="L29" s="269"/>
    </row>
    <row r="30" spans="1:12" ht="12.75">
      <c r="A30" s="139">
        <v>1988</v>
      </c>
      <c r="B30" s="281">
        <v>409</v>
      </c>
      <c r="C30" s="269">
        <v>3058</v>
      </c>
      <c r="D30" s="269">
        <v>3475</v>
      </c>
      <c r="E30" s="269">
        <v>189</v>
      </c>
      <c r="F30" s="269">
        <v>1138</v>
      </c>
      <c r="G30" s="269">
        <v>4466</v>
      </c>
      <c r="H30" s="269">
        <v>27</v>
      </c>
      <c r="I30" s="269">
        <v>2287</v>
      </c>
      <c r="J30" s="269">
        <v>0</v>
      </c>
      <c r="K30" s="269">
        <v>5</v>
      </c>
      <c r="L30" s="269"/>
    </row>
    <row r="31" spans="1:12" ht="12.75">
      <c r="A31" s="139">
        <v>1989</v>
      </c>
      <c r="B31" s="281">
        <v>468</v>
      </c>
      <c r="C31" s="269">
        <v>4323</v>
      </c>
      <c r="D31" s="269">
        <v>7782</v>
      </c>
      <c r="E31" s="269">
        <v>183</v>
      </c>
      <c r="F31" s="269">
        <v>419</v>
      </c>
      <c r="G31" s="269">
        <v>11402</v>
      </c>
      <c r="H31" s="269">
        <v>7</v>
      </c>
      <c r="I31" s="269">
        <v>3784</v>
      </c>
      <c r="J31" s="269">
        <v>2</v>
      </c>
      <c r="K31" s="269">
        <v>177</v>
      </c>
      <c r="L31" s="269"/>
    </row>
    <row r="32" spans="1:12" ht="12.75">
      <c r="A32" s="139">
        <v>1990</v>
      </c>
      <c r="B32" s="281">
        <v>361</v>
      </c>
      <c r="C32" s="269">
        <v>6356</v>
      </c>
      <c r="D32" s="269">
        <v>7922</v>
      </c>
      <c r="E32" s="269">
        <v>220</v>
      </c>
      <c r="F32" s="269">
        <v>399</v>
      </c>
      <c r="G32" s="269">
        <v>12329</v>
      </c>
      <c r="H32" s="269">
        <v>7</v>
      </c>
      <c r="I32" s="269">
        <v>3958</v>
      </c>
      <c r="J32" s="269">
        <v>2</v>
      </c>
      <c r="K32" s="269">
        <v>114</v>
      </c>
      <c r="L32" s="269"/>
    </row>
    <row r="33" spans="1:12" ht="12.75">
      <c r="A33" s="139">
        <v>1991</v>
      </c>
      <c r="B33" s="281">
        <v>662</v>
      </c>
      <c r="C33" s="269">
        <v>2699</v>
      </c>
      <c r="D33" s="269">
        <v>1769</v>
      </c>
      <c r="E33" s="269">
        <v>815</v>
      </c>
      <c r="F33" s="269">
        <v>3051</v>
      </c>
      <c r="G33" s="269">
        <v>4748</v>
      </c>
      <c r="H33" s="269">
        <v>180</v>
      </c>
      <c r="I33" s="269">
        <v>1199</v>
      </c>
      <c r="J33" s="269">
        <v>3</v>
      </c>
      <c r="K33" s="269">
        <v>78</v>
      </c>
      <c r="L33" s="269"/>
    </row>
    <row r="34" spans="1:12" ht="12.75">
      <c r="A34" s="139">
        <v>1992</v>
      </c>
      <c r="B34" s="281">
        <v>691</v>
      </c>
      <c r="C34" s="269">
        <v>4453</v>
      </c>
      <c r="D34" s="269">
        <v>5374</v>
      </c>
      <c r="E34" s="269">
        <v>1474</v>
      </c>
      <c r="F34" s="269">
        <v>1176</v>
      </c>
      <c r="G34" s="269">
        <v>6681</v>
      </c>
      <c r="H34" s="269">
        <v>57</v>
      </c>
      <c r="I34" s="269">
        <v>3159</v>
      </c>
      <c r="J34" s="269">
        <v>5</v>
      </c>
      <c r="K34" s="269">
        <v>105</v>
      </c>
      <c r="L34" s="269"/>
    </row>
    <row r="35" spans="1:12" ht="12.75">
      <c r="A35" s="139">
        <v>1993</v>
      </c>
      <c r="B35" s="281">
        <v>379</v>
      </c>
      <c r="C35" s="269">
        <v>3136</v>
      </c>
      <c r="D35" s="269">
        <v>4014</v>
      </c>
      <c r="E35" s="269">
        <v>1313</v>
      </c>
      <c r="F35" s="269">
        <v>505</v>
      </c>
      <c r="G35" s="269">
        <v>6281</v>
      </c>
      <c r="H35" s="269">
        <v>185</v>
      </c>
      <c r="I35" s="269">
        <v>2139</v>
      </c>
      <c r="J35" s="269">
        <v>6</v>
      </c>
      <c r="K35" s="269">
        <v>60</v>
      </c>
      <c r="L35" s="269"/>
    </row>
    <row r="36" spans="1:12" ht="12.75">
      <c r="A36" s="139">
        <v>1994</v>
      </c>
      <c r="B36" s="281">
        <v>298</v>
      </c>
      <c r="C36" s="269">
        <v>1664</v>
      </c>
      <c r="D36" s="269">
        <v>681</v>
      </c>
      <c r="E36" s="269">
        <v>1933</v>
      </c>
      <c r="F36" s="269">
        <v>2850</v>
      </c>
      <c r="G36" s="269">
        <v>4430</v>
      </c>
      <c r="H36" s="269">
        <v>2306</v>
      </c>
      <c r="I36" s="269">
        <v>932</v>
      </c>
      <c r="J36" s="269">
        <v>291</v>
      </c>
      <c r="K36" s="269">
        <v>1</v>
      </c>
      <c r="L36" s="269"/>
    </row>
    <row r="37" spans="1:12" ht="12.75">
      <c r="A37" s="139">
        <v>1995</v>
      </c>
      <c r="B37" s="281">
        <v>213</v>
      </c>
      <c r="C37" s="269">
        <v>3821</v>
      </c>
      <c r="D37" s="269">
        <v>2093</v>
      </c>
      <c r="E37" s="269">
        <v>625</v>
      </c>
      <c r="F37" s="269">
        <v>1222</v>
      </c>
      <c r="G37" s="269">
        <v>6862</v>
      </c>
      <c r="H37" s="269">
        <v>790</v>
      </c>
      <c r="I37" s="269">
        <v>1719</v>
      </c>
      <c r="J37" s="269">
        <v>63</v>
      </c>
      <c r="K37" s="269">
        <v>51</v>
      </c>
      <c r="L37" s="269"/>
    </row>
    <row r="38" spans="1:13" s="125" customFormat="1" ht="12.75">
      <c r="A38" s="125">
        <v>1996</v>
      </c>
      <c r="B38" s="251">
        <v>2149</v>
      </c>
      <c r="C38" s="251">
        <v>1411</v>
      </c>
      <c r="D38" s="251">
        <v>293</v>
      </c>
      <c r="E38" s="251">
        <v>8670</v>
      </c>
      <c r="F38" s="251">
        <v>7981</v>
      </c>
      <c r="G38" s="251">
        <v>4050</v>
      </c>
      <c r="H38" s="251">
        <v>4846</v>
      </c>
      <c r="I38" s="251">
        <v>165</v>
      </c>
      <c r="J38" s="251">
        <v>253</v>
      </c>
      <c r="K38" s="251">
        <v>0</v>
      </c>
      <c r="L38" s="251"/>
      <c r="M38" s="184">
        <f aca="true" t="shared" si="0" ref="M38:M43">SUM(B38:K38)</f>
        <v>29818</v>
      </c>
    </row>
    <row r="39" spans="1:13" ht="12.75">
      <c r="A39" s="139">
        <v>1997</v>
      </c>
      <c r="B39" s="251">
        <v>929</v>
      </c>
      <c r="C39" s="251">
        <v>4362</v>
      </c>
      <c r="D39" s="251">
        <v>938</v>
      </c>
      <c r="E39" s="251">
        <v>5244</v>
      </c>
      <c r="F39" s="251">
        <v>6800</v>
      </c>
      <c r="G39" s="251">
        <v>3652</v>
      </c>
      <c r="H39" s="251">
        <v>1723</v>
      </c>
      <c r="I39" s="251">
        <v>1084</v>
      </c>
      <c r="J39" s="251">
        <v>139</v>
      </c>
      <c r="K39" s="251">
        <v>89</v>
      </c>
      <c r="L39" s="282"/>
      <c r="M39" s="184">
        <f t="shared" si="0"/>
        <v>24960</v>
      </c>
    </row>
    <row r="40" spans="1:13" ht="12.75">
      <c r="A40" s="139">
        <v>1998</v>
      </c>
      <c r="B40" s="251">
        <v>839</v>
      </c>
      <c r="C40" s="251">
        <v>5347</v>
      </c>
      <c r="D40" s="251">
        <v>1901</v>
      </c>
      <c r="E40" s="251">
        <v>2162</v>
      </c>
      <c r="F40" s="251">
        <v>7379</v>
      </c>
      <c r="G40" s="251">
        <v>3004</v>
      </c>
      <c r="H40" s="251">
        <v>418</v>
      </c>
      <c r="I40" s="251">
        <v>1327</v>
      </c>
      <c r="J40" s="251">
        <v>91</v>
      </c>
      <c r="K40" s="251">
        <v>72</v>
      </c>
      <c r="L40" s="282"/>
      <c r="M40" s="184">
        <f t="shared" si="0"/>
        <v>22540</v>
      </c>
    </row>
    <row r="41" spans="1:13" s="125" customFormat="1" ht="12.75">
      <c r="A41" s="125">
        <v>1999</v>
      </c>
      <c r="B41" s="125">
        <v>825</v>
      </c>
      <c r="C41" s="125">
        <v>6737</v>
      </c>
      <c r="D41" s="125">
        <v>2046</v>
      </c>
      <c r="E41" s="125">
        <v>1614</v>
      </c>
      <c r="F41" s="125">
        <v>5929</v>
      </c>
      <c r="G41" s="125">
        <v>5904</v>
      </c>
      <c r="H41" s="125">
        <v>622</v>
      </c>
      <c r="I41" s="125">
        <v>2759</v>
      </c>
      <c r="J41" s="125">
        <v>104</v>
      </c>
      <c r="K41" s="125">
        <v>107</v>
      </c>
      <c r="M41" s="184">
        <f t="shared" si="0"/>
        <v>26647</v>
      </c>
    </row>
    <row r="42" spans="1:13" s="125" customFormat="1" ht="12.75">
      <c r="A42" s="125">
        <v>2000</v>
      </c>
      <c r="B42" s="125">
        <v>813</v>
      </c>
      <c r="C42" s="125">
        <v>8216</v>
      </c>
      <c r="D42" s="125">
        <v>3390</v>
      </c>
      <c r="E42" s="125">
        <v>1613</v>
      </c>
      <c r="F42" s="125">
        <v>916</v>
      </c>
      <c r="G42" s="125">
        <v>15724</v>
      </c>
      <c r="H42" s="125">
        <v>146</v>
      </c>
      <c r="I42" s="125">
        <v>4634</v>
      </c>
      <c r="J42" s="125">
        <v>173</v>
      </c>
      <c r="K42" s="125">
        <v>131</v>
      </c>
      <c r="M42" s="184">
        <f t="shared" si="0"/>
        <v>35756</v>
      </c>
    </row>
    <row r="43" spans="1:13" ht="12.75">
      <c r="A43" s="139">
        <v>2001</v>
      </c>
      <c r="B43" s="251">
        <v>2599</v>
      </c>
      <c r="C43" s="251">
        <v>5072</v>
      </c>
      <c r="D43" s="251">
        <v>3145</v>
      </c>
      <c r="E43" s="251">
        <v>2241</v>
      </c>
      <c r="F43" s="251">
        <v>7527</v>
      </c>
      <c r="G43" s="251">
        <v>5186</v>
      </c>
      <c r="H43" s="251">
        <v>2787</v>
      </c>
      <c r="I43" s="251">
        <v>1942</v>
      </c>
      <c r="J43" s="251">
        <v>232</v>
      </c>
      <c r="K43" s="251">
        <v>33</v>
      </c>
      <c r="L43" s="251"/>
      <c r="M43" s="184">
        <f t="shared" si="0"/>
        <v>30764</v>
      </c>
    </row>
    <row r="44" spans="1:13" ht="12.75">
      <c r="A44" s="139">
        <v>2002</v>
      </c>
      <c r="B44" s="251">
        <v>2492</v>
      </c>
      <c r="C44" s="251">
        <v>6492</v>
      </c>
      <c r="D44" s="251">
        <v>3510</v>
      </c>
      <c r="E44" s="251">
        <v>4094</v>
      </c>
      <c r="F44" s="251">
        <v>2769</v>
      </c>
      <c r="G44" s="251">
        <v>11974</v>
      </c>
      <c r="H44" s="251">
        <v>2176</v>
      </c>
      <c r="I44" s="251">
        <v>2883</v>
      </c>
      <c r="J44" s="251">
        <v>162</v>
      </c>
      <c r="K44" s="251">
        <v>146</v>
      </c>
      <c r="L44" s="251"/>
      <c r="M44" s="184">
        <f>SUM(B44:K44)</f>
        <v>36698</v>
      </c>
    </row>
    <row r="45" spans="1:13" ht="12.75">
      <c r="A45" s="139">
        <v>2003</v>
      </c>
      <c r="B45" s="251">
        <v>7250</v>
      </c>
      <c r="C45" s="251">
        <v>846</v>
      </c>
      <c r="D45" s="251">
        <v>1413</v>
      </c>
      <c r="E45" s="251">
        <v>7484</v>
      </c>
      <c r="F45" s="251">
        <v>8599</v>
      </c>
      <c r="G45" s="251">
        <v>4794</v>
      </c>
      <c r="H45" s="251">
        <v>4526</v>
      </c>
      <c r="I45" s="251">
        <v>708</v>
      </c>
      <c r="J45" s="251">
        <v>165</v>
      </c>
      <c r="K45" s="251">
        <v>84</v>
      </c>
      <c r="L45" s="251"/>
      <c r="M45" s="184">
        <f>SUM(B45:K45)</f>
        <v>35869</v>
      </c>
    </row>
    <row r="46" spans="1:13" ht="12.75">
      <c r="A46" s="139">
        <v>2004</v>
      </c>
      <c r="B46" s="251">
        <v>7062</v>
      </c>
      <c r="C46" s="251">
        <v>1009</v>
      </c>
      <c r="D46" s="251">
        <v>3904</v>
      </c>
      <c r="E46" s="251">
        <v>2480</v>
      </c>
      <c r="F46" s="251">
        <v>11204</v>
      </c>
      <c r="G46" s="251">
        <v>2260</v>
      </c>
      <c r="H46" s="251">
        <v>3784</v>
      </c>
      <c r="I46" s="251">
        <v>1484</v>
      </c>
      <c r="J46" s="251">
        <v>159</v>
      </c>
      <c r="K46" s="251">
        <v>96</v>
      </c>
      <c r="L46" s="251"/>
      <c r="M46" s="184">
        <f>SUM(B46:K46)</f>
        <v>33442</v>
      </c>
    </row>
    <row r="47" spans="1:13" ht="12.75">
      <c r="A47" s="139">
        <v>2005</v>
      </c>
      <c r="B47" s="251">
        <f>+'S16'!F8</f>
        <v>1394</v>
      </c>
      <c r="C47" s="251">
        <f>+'S16'!D10</f>
        <v>7193</v>
      </c>
      <c r="D47" s="251">
        <f>+'S16'!C10</f>
        <v>7692</v>
      </c>
      <c r="E47" s="251">
        <f>+'S16'!F7</f>
        <v>759</v>
      </c>
      <c r="F47" s="251">
        <f>+'S16'!E10</f>
        <v>2836</v>
      </c>
      <c r="G47" s="251">
        <f>+'S16'!F9</f>
        <v>10816</v>
      </c>
      <c r="H47" s="251">
        <f>+'S16'!E7</f>
        <v>470</v>
      </c>
      <c r="I47" s="251">
        <f>+'S16'!C9</f>
        <v>4712</v>
      </c>
      <c r="J47" s="251">
        <f>+'S16'!E8</f>
        <v>131</v>
      </c>
      <c r="K47" s="251">
        <f>+'S16'!D9</f>
        <v>164</v>
      </c>
      <c r="M47" s="184">
        <f>SUM(B47:K47)</f>
        <v>36167</v>
      </c>
    </row>
    <row r="48" spans="2:13" ht="12.75"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M48" s="184"/>
    </row>
    <row r="49" spans="2:13" ht="12.75">
      <c r="B49" s="185">
        <f aca="true" t="shared" si="1" ref="B49:M49">SUM(B5:B47)</f>
        <v>41687</v>
      </c>
      <c r="C49" s="185">
        <f t="shared" si="1"/>
        <v>112389</v>
      </c>
      <c r="D49" s="185">
        <f t="shared" si="1"/>
        <v>103697</v>
      </c>
      <c r="E49" s="185">
        <f t="shared" si="1"/>
        <v>60460</v>
      </c>
      <c r="F49" s="185">
        <f t="shared" si="1"/>
        <v>94273</v>
      </c>
      <c r="G49" s="185">
        <f t="shared" si="1"/>
        <v>206497</v>
      </c>
      <c r="H49" s="185">
        <f t="shared" si="1"/>
        <v>27750</v>
      </c>
      <c r="I49" s="185">
        <f t="shared" si="1"/>
        <v>64451</v>
      </c>
      <c r="J49" s="185">
        <f t="shared" si="1"/>
        <v>1981</v>
      </c>
      <c r="K49" s="185">
        <f t="shared" si="1"/>
        <v>1523</v>
      </c>
      <c r="L49" s="185">
        <f t="shared" si="1"/>
        <v>0</v>
      </c>
      <c r="M49" s="185">
        <f t="shared" si="1"/>
        <v>312661</v>
      </c>
    </row>
    <row r="50" spans="2:13" ht="12.75">
      <c r="B50" s="185">
        <f>+B49-B49</f>
        <v>0</v>
      </c>
      <c r="C50" s="185">
        <f aca="true" t="shared" si="2" ref="C50:M50">+C49-C49</f>
        <v>0</v>
      </c>
      <c r="D50" s="185">
        <f t="shared" si="2"/>
        <v>0</v>
      </c>
      <c r="E50" s="185">
        <f t="shared" si="2"/>
        <v>0</v>
      </c>
      <c r="F50" s="185">
        <f t="shared" si="2"/>
        <v>0</v>
      </c>
      <c r="G50" s="185">
        <f t="shared" si="2"/>
        <v>0</v>
      </c>
      <c r="H50" s="185">
        <f t="shared" si="2"/>
        <v>0</v>
      </c>
      <c r="I50" s="185">
        <f t="shared" si="2"/>
        <v>0</v>
      </c>
      <c r="J50" s="185">
        <f t="shared" si="2"/>
        <v>0</v>
      </c>
      <c r="K50" s="185">
        <f t="shared" si="2"/>
        <v>0</v>
      </c>
      <c r="L50" s="185">
        <f t="shared" si="2"/>
        <v>0</v>
      </c>
      <c r="M50" s="185">
        <f t="shared" si="2"/>
        <v>0</v>
      </c>
    </row>
    <row r="51" spans="3:11" ht="12.75">
      <c r="C51" s="183"/>
      <c r="E51" s="183"/>
      <c r="G51" s="183"/>
      <c r="H51" s="139"/>
      <c r="I51" s="183"/>
      <c r="J51" s="139"/>
      <c r="K51" s="183"/>
    </row>
    <row r="52" spans="3:11" ht="12.75">
      <c r="C52" s="183"/>
      <c r="E52" s="183"/>
      <c r="G52" s="183"/>
      <c r="H52" s="139"/>
      <c r="I52" s="183"/>
      <c r="J52" s="139"/>
      <c r="K52" s="183"/>
    </row>
    <row r="53" spans="3:11" ht="12.75">
      <c r="C53" s="183"/>
      <c r="E53" s="183"/>
      <c r="G53" s="183"/>
      <c r="H53" s="139"/>
      <c r="I53" s="183"/>
      <c r="J53" s="139"/>
      <c r="K53" s="183"/>
    </row>
    <row r="54" spans="3:11" ht="12.75">
      <c r="C54" s="183"/>
      <c r="E54" s="183"/>
      <c r="G54" s="183"/>
      <c r="H54" s="139"/>
      <c r="I54" s="183"/>
      <c r="J54" s="139"/>
      <c r="K54" s="183"/>
    </row>
    <row r="55" spans="3:11" ht="12.75">
      <c r="C55" s="183"/>
      <c r="E55" s="183"/>
      <c r="G55" s="183"/>
      <c r="H55" s="139"/>
      <c r="I55" s="183"/>
      <c r="J55" s="139"/>
      <c r="K55" s="183"/>
    </row>
    <row r="56" spans="3:11" ht="12.75">
      <c r="C56" s="183"/>
      <c r="E56" s="183"/>
      <c r="G56" s="183"/>
      <c r="H56" s="139"/>
      <c r="I56" s="183"/>
      <c r="J56" s="139"/>
      <c r="K56" s="183"/>
    </row>
    <row r="57" spans="3:11" ht="12.75">
      <c r="C57" s="183"/>
      <c r="E57" s="183"/>
      <c r="G57" s="183"/>
      <c r="H57" s="139"/>
      <c r="I57" s="183"/>
      <c r="J57" s="139"/>
      <c r="K57" s="183"/>
    </row>
    <row r="58" spans="3:11" ht="12.75">
      <c r="C58" s="183"/>
      <c r="E58" s="183"/>
      <c r="G58" s="183"/>
      <c r="H58" s="139"/>
      <c r="I58" s="183"/>
      <c r="J58" s="139"/>
      <c r="K58" s="183"/>
    </row>
    <row r="59" spans="3:11" ht="12.75">
      <c r="C59" s="183"/>
      <c r="E59" s="183"/>
      <c r="G59" s="183"/>
      <c r="H59" s="139"/>
      <c r="I59" s="183"/>
      <c r="J59" s="139"/>
      <c r="K59" s="183"/>
    </row>
    <row r="60" spans="3:11" ht="12.75">
      <c r="C60" s="183"/>
      <c r="E60" s="183"/>
      <c r="G60" s="183"/>
      <c r="H60" s="139"/>
      <c r="I60" s="183"/>
      <c r="J60" s="139"/>
      <c r="K60" s="183"/>
    </row>
    <row r="61" spans="3:11" ht="12.75">
      <c r="C61" s="183"/>
      <c r="E61" s="183"/>
      <c r="G61" s="183"/>
      <c r="H61" s="139"/>
      <c r="I61" s="183"/>
      <c r="J61" s="139"/>
      <c r="K61" s="183"/>
    </row>
    <row r="62" spans="3:11" ht="12.75">
      <c r="C62" s="183"/>
      <c r="E62" s="183"/>
      <c r="G62" s="183"/>
      <c r="H62" s="139"/>
      <c r="I62" s="183"/>
      <c r="J62" s="139"/>
      <c r="K62" s="183"/>
    </row>
    <row r="63" spans="3:11" ht="12.75">
      <c r="C63" s="183"/>
      <c r="E63" s="183"/>
      <c r="G63" s="183"/>
      <c r="H63" s="139"/>
      <c r="I63" s="183"/>
      <c r="J63" s="139"/>
      <c r="K63" s="183"/>
    </row>
    <row r="64" spans="3:11" ht="12.75">
      <c r="C64" s="183"/>
      <c r="E64" s="183"/>
      <c r="G64" s="183"/>
      <c r="H64" s="139"/>
      <c r="I64" s="183"/>
      <c r="J64" s="139"/>
      <c r="K64" s="183"/>
    </row>
    <row r="65" spans="3:11" ht="12.75">
      <c r="C65" s="183"/>
      <c r="E65" s="183"/>
      <c r="G65" s="183"/>
      <c r="H65" s="139"/>
      <c r="I65" s="183"/>
      <c r="J65" s="139"/>
      <c r="K65" s="183"/>
    </row>
    <row r="66" spans="3:11" ht="12.75">
      <c r="C66" s="183"/>
      <c r="E66" s="183"/>
      <c r="G66" s="183"/>
      <c r="H66" s="139"/>
      <c r="I66" s="183"/>
      <c r="J66" s="139"/>
      <c r="K66" s="183"/>
    </row>
    <row r="67" spans="3:11" ht="12.75">
      <c r="C67" s="183"/>
      <c r="E67" s="183"/>
      <c r="G67" s="183"/>
      <c r="H67" s="139"/>
      <c r="I67" s="183"/>
      <c r="J67" s="139"/>
      <c r="K67" s="183"/>
    </row>
    <row r="68" spans="3:11" ht="12.75">
      <c r="C68" s="183"/>
      <c r="E68" s="183"/>
      <c r="G68" s="183"/>
      <c r="H68" s="139"/>
      <c r="I68" s="183"/>
      <c r="J68" s="139"/>
      <c r="K68" s="183"/>
    </row>
    <row r="69" spans="3:11" ht="12.75">
      <c r="C69" s="183"/>
      <c r="E69" s="183"/>
      <c r="G69" s="183"/>
      <c r="H69" s="139"/>
      <c r="I69" s="183"/>
      <c r="J69" s="139"/>
      <c r="K69" s="183"/>
    </row>
    <row r="70" spans="3:11" ht="12.75">
      <c r="C70" s="183"/>
      <c r="E70" s="183"/>
      <c r="G70" s="183"/>
      <c r="H70" s="139"/>
      <c r="I70" s="183"/>
      <c r="J70" s="139"/>
      <c r="K70" s="183"/>
    </row>
    <row r="71" spans="3:11" ht="12.75">
      <c r="C71" s="183"/>
      <c r="E71" s="183"/>
      <c r="G71" s="183"/>
      <c r="H71" s="139"/>
      <c r="I71" s="183"/>
      <c r="J71" s="139"/>
      <c r="K71" s="183"/>
    </row>
    <row r="72" spans="3:11" ht="12.75">
      <c r="C72" s="183"/>
      <c r="E72" s="183"/>
      <c r="G72" s="183"/>
      <c r="H72" s="139"/>
      <c r="I72" s="183"/>
      <c r="J72" s="139"/>
      <c r="K72" s="183"/>
    </row>
    <row r="73" spans="3:11" ht="12.75">
      <c r="C73" s="183"/>
      <c r="E73" s="183"/>
      <c r="G73" s="183"/>
      <c r="H73" s="139"/>
      <c r="I73" s="183"/>
      <c r="J73" s="139"/>
      <c r="K73" s="183"/>
    </row>
    <row r="74" spans="3:11" ht="12.75">
      <c r="C74" s="183"/>
      <c r="E74" s="183"/>
      <c r="G74" s="183"/>
      <c r="H74" s="139"/>
      <c r="I74" s="183"/>
      <c r="J74" s="139"/>
      <c r="K74" s="183"/>
    </row>
    <row r="75" spans="3:11" ht="12.75">
      <c r="C75" s="183"/>
      <c r="E75" s="183"/>
      <c r="G75" s="183"/>
      <c r="H75" s="139"/>
      <c r="I75" s="183"/>
      <c r="J75" s="139"/>
      <c r="K75" s="183"/>
    </row>
    <row r="76" spans="3:11" ht="12.75">
      <c r="C76" s="183"/>
      <c r="E76" s="183"/>
      <c r="G76" s="183"/>
      <c r="H76" s="139"/>
      <c r="I76" s="183"/>
      <c r="J76" s="139"/>
      <c r="K76" s="183"/>
    </row>
    <row r="77" spans="3:11" ht="12.75">
      <c r="C77" s="183"/>
      <c r="E77" s="183"/>
      <c r="G77" s="183"/>
      <c r="H77" s="139"/>
      <c r="I77" s="183"/>
      <c r="J77" s="139"/>
      <c r="K77" s="183"/>
    </row>
    <row r="78" spans="3:11" ht="12.75">
      <c r="C78" s="183"/>
      <c r="E78" s="183"/>
      <c r="G78" s="183"/>
      <c r="H78" s="139"/>
      <c r="I78" s="183"/>
      <c r="J78" s="139"/>
      <c r="K78" s="183"/>
    </row>
    <row r="79" spans="3:11" ht="12.75">
      <c r="C79" s="183"/>
      <c r="E79" s="183"/>
      <c r="G79" s="183"/>
      <c r="H79" s="139"/>
      <c r="I79" s="183"/>
      <c r="J79" s="139"/>
      <c r="K79" s="183"/>
    </row>
    <row r="80" spans="3:11" ht="12.75">
      <c r="C80" s="183"/>
      <c r="E80" s="183"/>
      <c r="G80" s="183"/>
      <c r="H80" s="139"/>
      <c r="I80" s="183"/>
      <c r="J80" s="139"/>
      <c r="K80" s="183"/>
    </row>
    <row r="81" spans="3:11" ht="12.75">
      <c r="C81" s="183"/>
      <c r="E81" s="183"/>
      <c r="G81" s="183"/>
      <c r="H81" s="139"/>
      <c r="I81" s="183"/>
      <c r="J81" s="139"/>
      <c r="K81" s="183"/>
    </row>
    <row r="82" spans="3:11" ht="12.75">
      <c r="C82" s="183"/>
      <c r="E82" s="183"/>
      <c r="G82" s="183"/>
      <c r="H82" s="139"/>
      <c r="I82" s="183"/>
      <c r="J82" s="139"/>
      <c r="K82" s="183"/>
    </row>
    <row r="83" spans="3:11" ht="12.75">
      <c r="C83" s="183"/>
      <c r="E83" s="183"/>
      <c r="G83" s="183"/>
      <c r="H83" s="139"/>
      <c r="I83" s="183"/>
      <c r="J83" s="139"/>
      <c r="K83" s="183"/>
    </row>
    <row r="84" spans="3:11" ht="12.75">
      <c r="C84" s="183"/>
      <c r="E84" s="183"/>
      <c r="G84" s="183"/>
      <c r="H84" s="139"/>
      <c r="I84" s="183"/>
      <c r="J84" s="139"/>
      <c r="K84" s="183"/>
    </row>
    <row r="85" spans="3:11" ht="12.75">
      <c r="C85" s="183"/>
      <c r="E85" s="183"/>
      <c r="G85" s="183"/>
      <c r="H85" s="139"/>
      <c r="I85" s="183"/>
      <c r="J85" s="139"/>
      <c r="K85" s="183"/>
    </row>
    <row r="86" spans="3:11" ht="12.75">
      <c r="C86" s="183"/>
      <c r="E86" s="183"/>
      <c r="G86" s="183"/>
      <c r="H86" s="139"/>
      <c r="I86" s="183"/>
      <c r="J86" s="139"/>
      <c r="K86" s="183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72" r:id="rId1"/>
  <headerFooter alignWithMargins="0">
    <oddFooter>&amp;CNordel 1999&amp;R&amp;D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3">
      <selection activeCell="A5" sqref="A5"/>
    </sheetView>
  </sheetViews>
  <sheetFormatPr defaultColWidth="9.140625" defaultRowHeight="12.75"/>
  <cols>
    <col min="1" max="1" width="44.140625" style="0" customWidth="1"/>
    <col min="2" max="2" width="5.00390625" style="0" customWidth="1"/>
    <col min="3" max="3" width="8.28125" style="0" customWidth="1"/>
    <col min="4" max="4" width="8.8515625" style="0" customWidth="1"/>
  </cols>
  <sheetData>
    <row r="1" ht="15.75">
      <c r="A1" s="33" t="s">
        <v>479</v>
      </c>
    </row>
    <row r="2" spans="3:8" ht="12.75">
      <c r="C2" s="46" t="s">
        <v>53</v>
      </c>
      <c r="D2" s="13" t="s">
        <v>48</v>
      </c>
      <c r="E2" s="13" t="s">
        <v>49</v>
      </c>
      <c r="F2" s="13" t="s">
        <v>50</v>
      </c>
      <c r="G2" s="13" t="s">
        <v>51</v>
      </c>
      <c r="H2" s="13" t="s">
        <v>52</v>
      </c>
    </row>
    <row r="3" spans="1:8" ht="15.75" customHeight="1">
      <c r="A3" t="s">
        <v>267</v>
      </c>
      <c r="B3" t="s">
        <v>277</v>
      </c>
      <c r="C3" s="51">
        <f>SUM(D3:H3)</f>
        <v>24.6</v>
      </c>
      <c r="D3" s="34">
        <f>+ROUND('S19,20'!C25,1)</f>
        <v>5.4</v>
      </c>
      <c r="E3" s="34">
        <f>+ROUND('S19,20'!D25,1)</f>
        <v>5.3</v>
      </c>
      <c r="F3" s="34">
        <f>+ROUND('S19,20'!E25,1)</f>
        <v>0.3</v>
      </c>
      <c r="G3" s="34">
        <f>+ROUND('S19,20'!F25,1)</f>
        <v>4.6</v>
      </c>
      <c r="H3" s="34">
        <f>+ROUND('S19,20'!H25,1)</f>
        <v>9</v>
      </c>
    </row>
    <row r="4" spans="1:8" ht="15.75" customHeight="1">
      <c r="A4" s="16" t="s">
        <v>253</v>
      </c>
      <c r="B4" t="s">
        <v>81</v>
      </c>
      <c r="C4" s="51">
        <f>SUM(D4:H4)</f>
        <v>402.653</v>
      </c>
      <c r="D4" s="34">
        <f>+'S19,20'!C15/1000</f>
        <v>35.728</v>
      </c>
      <c r="E4" s="34">
        <f>+'S19,20'!D15/1000</f>
        <v>85.006</v>
      </c>
      <c r="F4" s="34">
        <f>+'S19,20'!E15/1000</f>
        <v>8.679</v>
      </c>
      <c r="G4" s="34">
        <f>+'S19,20'!F15/1000</f>
        <v>125.908</v>
      </c>
      <c r="H4" s="77">
        <f>+'S19,20'!H15/1000</f>
        <v>147.332</v>
      </c>
    </row>
    <row r="5" spans="1:8" ht="15.75" customHeight="1">
      <c r="A5" s="16" t="s">
        <v>268</v>
      </c>
      <c r="B5" t="s">
        <v>82</v>
      </c>
      <c r="C5" s="51">
        <f>SUM(D5:H5)</f>
        <v>60.67099999999999</v>
      </c>
      <c r="D5" s="34">
        <f>(+'S5'!F44)/1000</f>
        <v>6.033</v>
      </c>
      <c r="E5" s="34">
        <f>(+'S5'!F45)/1000</f>
        <v>12.167</v>
      </c>
      <c r="F5" s="34">
        <f>(+'S5'!F46)/1000</f>
        <v>1.106</v>
      </c>
      <c r="G5" s="34">
        <f>(+'S5'!F47)/1000</f>
        <v>18.238</v>
      </c>
      <c r="H5" s="34">
        <f>(+'S5'!F48)/1000</f>
        <v>23.127</v>
      </c>
    </row>
    <row r="6" spans="1:8" ht="15.75" customHeight="1">
      <c r="A6" t="s">
        <v>269</v>
      </c>
      <c r="B6" t="s">
        <v>81</v>
      </c>
      <c r="C6" s="51">
        <f>SUM(D6:H6)</f>
        <v>403.571</v>
      </c>
      <c r="D6" s="34">
        <f>+D31/1000</f>
        <v>34.353</v>
      </c>
      <c r="E6" s="34">
        <f>+E31/1000</f>
        <v>67.862</v>
      </c>
      <c r="F6" s="34">
        <f>+F31/1000</f>
        <v>8.679</v>
      </c>
      <c r="G6" s="34">
        <f>+G31/1000</f>
        <v>137.948</v>
      </c>
      <c r="H6" s="34">
        <f>+H31/1000</f>
        <v>154.729</v>
      </c>
    </row>
    <row r="7" spans="3:8" ht="15.75" customHeight="1">
      <c r="C7" s="68"/>
      <c r="D7" s="43"/>
      <c r="E7" s="43"/>
      <c r="F7" s="43"/>
      <c r="G7" s="43"/>
      <c r="H7" s="43"/>
    </row>
    <row r="8" spans="1:8" ht="15.75" customHeight="1">
      <c r="A8" s="16" t="s">
        <v>270</v>
      </c>
      <c r="C8" s="54"/>
      <c r="D8" s="17"/>
      <c r="E8" s="17"/>
      <c r="F8" s="17"/>
      <c r="G8" s="17"/>
      <c r="H8" s="17"/>
    </row>
    <row r="9" spans="1:8" ht="15.75" customHeight="1">
      <c r="A9" t="s">
        <v>202</v>
      </c>
      <c r="B9" s="2" t="s">
        <v>61</v>
      </c>
      <c r="C9" s="64">
        <f>ROUND(C25,0)</f>
        <v>57</v>
      </c>
      <c r="D9" s="85">
        <f>ROUND(D25,0)</f>
        <v>0</v>
      </c>
      <c r="E9" s="85">
        <f>ROUND(E25,0)</f>
        <v>20</v>
      </c>
      <c r="F9" s="85">
        <f>ROUND(F25,0)</f>
        <v>81</v>
      </c>
      <c r="G9" s="85">
        <f>ROUND(G25,0)</f>
        <v>99</v>
      </c>
      <c r="H9" s="85">
        <v>46</v>
      </c>
    </row>
    <row r="10" spans="1:8" ht="15.75" customHeight="1">
      <c r="A10" t="s">
        <v>203</v>
      </c>
      <c r="B10" s="2" t="s">
        <v>61</v>
      </c>
      <c r="C10" s="64">
        <f>ROUND(C26,0)</f>
        <v>23</v>
      </c>
      <c r="D10" s="86" t="s">
        <v>63</v>
      </c>
      <c r="E10" s="85">
        <f>ROUND(E26,0)</f>
        <v>33</v>
      </c>
      <c r="F10" s="86" t="s">
        <v>63</v>
      </c>
      <c r="G10" s="86" t="s">
        <v>63</v>
      </c>
      <c r="H10" s="85">
        <f>ROUND(H26,0)</f>
        <v>45</v>
      </c>
    </row>
    <row r="11" spans="1:8" ht="15.75" customHeight="1">
      <c r="A11" t="s">
        <v>204</v>
      </c>
      <c r="B11" s="2" t="s">
        <v>61</v>
      </c>
      <c r="C11" s="64">
        <f>ROUND(C27,0)</f>
        <v>18</v>
      </c>
      <c r="D11" s="85">
        <f>ROUND(D27,0)</f>
        <v>81</v>
      </c>
      <c r="E11" s="85">
        <f>ROUND(E27,0)</f>
        <v>47</v>
      </c>
      <c r="F11" s="85">
        <f>ROUND(F27,0)</f>
        <v>0</v>
      </c>
      <c r="G11" s="85">
        <f>ROUND(G27,0)</f>
        <v>1</v>
      </c>
      <c r="H11" s="85">
        <f>ROUND(H27,0)</f>
        <v>8</v>
      </c>
    </row>
    <row r="12" spans="1:8" ht="15.75" customHeight="1">
      <c r="A12" s="16" t="s">
        <v>86</v>
      </c>
      <c r="B12" s="2" t="s">
        <v>61</v>
      </c>
      <c r="C12" s="64">
        <f>ROUND(C28,0)</f>
        <v>2</v>
      </c>
      <c r="D12" s="85">
        <f>ROUND(D28,0)</f>
        <v>19</v>
      </c>
      <c r="E12" s="85">
        <f>ROUND(E28,0)</f>
        <v>0</v>
      </c>
      <c r="F12" s="86" t="s">
        <v>63</v>
      </c>
      <c r="G12" s="85">
        <f>ROUND(G28,0)</f>
        <v>0</v>
      </c>
      <c r="H12" s="85">
        <f>ROUND(H28,0)</f>
        <v>1</v>
      </c>
    </row>
    <row r="13" spans="1:8" ht="15.75" customHeight="1">
      <c r="A13" s="16" t="s">
        <v>550</v>
      </c>
      <c r="B13" s="2" t="s">
        <v>61</v>
      </c>
      <c r="C13" s="64" t="s">
        <v>138</v>
      </c>
      <c r="D13" s="86" t="s">
        <v>63</v>
      </c>
      <c r="E13" s="86" t="s">
        <v>63</v>
      </c>
      <c r="F13" s="85">
        <f>ROUND(F28,0)</f>
        <v>19</v>
      </c>
      <c r="G13" s="86" t="s">
        <v>63</v>
      </c>
      <c r="H13" s="86" t="s">
        <v>63</v>
      </c>
    </row>
    <row r="14" spans="1:8" ht="15.75" customHeight="1">
      <c r="A14" s="16"/>
      <c r="B14" s="2"/>
      <c r="C14" s="67"/>
      <c r="D14" s="91"/>
      <c r="E14" s="91"/>
      <c r="F14" s="91"/>
      <c r="G14" s="91"/>
      <c r="H14" s="91"/>
    </row>
    <row r="15" spans="1:8" ht="15.75" customHeight="1">
      <c r="A15" s="16" t="s">
        <v>271</v>
      </c>
      <c r="B15" s="2"/>
      <c r="C15" s="67"/>
      <c r="D15" s="91"/>
      <c r="E15" s="91"/>
      <c r="F15" s="91"/>
      <c r="G15" s="91"/>
      <c r="H15" s="91"/>
    </row>
    <row r="16" spans="1:8" ht="15.75" customHeight="1">
      <c r="A16" s="16" t="s">
        <v>272</v>
      </c>
      <c r="B16" s="2"/>
      <c r="C16" s="67"/>
      <c r="D16" s="91"/>
      <c r="E16" s="91"/>
      <c r="F16" s="91"/>
      <c r="G16" s="91"/>
      <c r="H16" s="91"/>
    </row>
    <row r="17" spans="1:8" ht="15.75" customHeight="1">
      <c r="A17" s="16"/>
      <c r="B17" s="2"/>
      <c r="C17" s="67"/>
      <c r="D17" s="91"/>
      <c r="E17" s="91"/>
      <c r="F17" s="91"/>
      <c r="G17" s="91"/>
      <c r="H17" s="91"/>
    </row>
    <row r="21" spans="1:8" ht="12.75">
      <c r="A21" s="97" t="s">
        <v>276</v>
      </c>
      <c r="B21" s="97"/>
      <c r="C21" s="114">
        <f aca="true" t="shared" si="0" ref="C21:H21">SUM(C9:C12)</f>
        <v>100</v>
      </c>
      <c r="D21" s="114">
        <f t="shared" si="0"/>
        <v>100</v>
      </c>
      <c r="E21" s="114">
        <f t="shared" si="0"/>
        <v>100</v>
      </c>
      <c r="F21" s="114">
        <f>SUM(F9:F13)</f>
        <v>100</v>
      </c>
      <c r="G21" s="114">
        <f t="shared" si="0"/>
        <v>100</v>
      </c>
      <c r="H21" s="114">
        <f t="shared" si="0"/>
        <v>100</v>
      </c>
    </row>
    <row r="22" spans="1:8" ht="12.75">
      <c r="A22" s="97"/>
      <c r="B22" s="97"/>
      <c r="C22" s="115"/>
      <c r="D22" s="115"/>
      <c r="E22" s="115"/>
      <c r="F22" s="115"/>
      <c r="G22" s="115"/>
      <c r="H22" s="115"/>
    </row>
    <row r="23" spans="1:8" ht="12.75">
      <c r="A23" s="97" t="s">
        <v>273</v>
      </c>
      <c r="B23" s="97"/>
      <c r="C23" s="115"/>
      <c r="D23" s="115"/>
      <c r="E23" s="115"/>
      <c r="F23" s="115"/>
      <c r="G23" s="115"/>
      <c r="H23" s="115"/>
    </row>
    <row r="24" spans="1:8" ht="15.75" customHeight="1">
      <c r="A24" s="97" t="s">
        <v>270</v>
      </c>
      <c r="B24" s="97"/>
      <c r="C24" s="116"/>
      <c r="D24" s="117"/>
      <c r="E24" s="117"/>
      <c r="F24" s="117"/>
      <c r="G24" s="117"/>
      <c r="H24" s="117"/>
    </row>
    <row r="25" spans="1:8" ht="15.75" customHeight="1">
      <c r="A25" s="97" t="s">
        <v>202</v>
      </c>
      <c r="B25" s="97"/>
      <c r="C25" s="118">
        <f>100*ROUND(C32/1000/C$6,5)</f>
        <v>56.803000000000004</v>
      </c>
      <c r="D25" s="118">
        <f aca="true" t="shared" si="1" ref="C25:H29">100*ROUND(D32/1000/D$6,5)</f>
        <v>0.067</v>
      </c>
      <c r="E25" s="118">
        <f t="shared" si="1"/>
        <v>20.036</v>
      </c>
      <c r="F25" s="118">
        <f t="shared" si="1"/>
        <v>80.804</v>
      </c>
      <c r="G25" s="118">
        <f t="shared" si="1"/>
        <v>98.925</v>
      </c>
      <c r="H25" s="118">
        <f t="shared" si="1"/>
        <v>46.625</v>
      </c>
    </row>
    <row r="26" spans="1:8" ht="15.75" customHeight="1">
      <c r="A26" s="97" t="s">
        <v>203</v>
      </c>
      <c r="B26" s="97"/>
      <c r="C26" s="118">
        <f t="shared" si="1"/>
        <v>22.746</v>
      </c>
      <c r="D26" s="118"/>
      <c r="E26" s="118">
        <f t="shared" si="1"/>
        <v>32.911</v>
      </c>
      <c r="F26" s="118"/>
      <c r="G26" s="118"/>
      <c r="H26" s="118">
        <f t="shared" si="1"/>
        <v>44.891999999999996</v>
      </c>
    </row>
    <row r="27" spans="1:8" ht="15.75" customHeight="1">
      <c r="A27" s="97" t="s">
        <v>204</v>
      </c>
      <c r="B27" s="97"/>
      <c r="C27" s="118">
        <f>100*ROUND(C34/1000/C$6,5)</f>
        <v>18.004</v>
      </c>
      <c r="D27" s="118">
        <f t="shared" si="1"/>
        <v>80.67699999999999</v>
      </c>
      <c r="E27" s="118">
        <f t="shared" si="1"/>
        <v>46.807</v>
      </c>
      <c r="F27" s="118">
        <f t="shared" si="1"/>
        <v>0.092</v>
      </c>
      <c r="G27" s="118">
        <f t="shared" si="1"/>
        <v>0.7080000000000001</v>
      </c>
      <c r="H27" s="118">
        <f t="shared" si="1"/>
        <v>7.882</v>
      </c>
    </row>
    <row r="28" spans="1:8" ht="15.75" customHeight="1">
      <c r="A28" s="97" t="s">
        <v>206</v>
      </c>
      <c r="B28" s="97"/>
      <c r="C28" s="118">
        <f t="shared" si="1"/>
        <v>2.447</v>
      </c>
      <c r="D28" s="118">
        <f t="shared" si="1"/>
        <v>19.256</v>
      </c>
      <c r="E28" s="118">
        <f t="shared" si="1"/>
        <v>0.246</v>
      </c>
      <c r="F28" s="118">
        <f t="shared" si="1"/>
        <v>19.104</v>
      </c>
      <c r="G28" s="118">
        <f t="shared" si="1"/>
        <v>0.368</v>
      </c>
      <c r="H28" s="118">
        <f t="shared" si="1"/>
        <v>0.601</v>
      </c>
    </row>
    <row r="29" spans="1:8" ht="12.75">
      <c r="A29" s="97"/>
      <c r="B29" s="97"/>
      <c r="C29" s="118">
        <f t="shared" si="1"/>
        <v>100</v>
      </c>
      <c r="D29" s="118">
        <f>100*ROUND(D36/1000/D$6,5)</f>
        <v>0</v>
      </c>
      <c r="E29" s="118">
        <f t="shared" si="1"/>
        <v>0</v>
      </c>
      <c r="F29" s="118">
        <f t="shared" si="1"/>
        <v>0</v>
      </c>
      <c r="G29" s="118">
        <f t="shared" si="1"/>
        <v>0</v>
      </c>
      <c r="H29" s="118">
        <f t="shared" si="1"/>
        <v>0</v>
      </c>
    </row>
    <row r="30" spans="1:8" ht="12.75">
      <c r="A30" s="97"/>
      <c r="B30" s="97"/>
      <c r="C30" s="97"/>
      <c r="D30" s="97"/>
      <c r="E30" s="97"/>
      <c r="F30" s="97"/>
      <c r="G30" s="97"/>
      <c r="H30" s="97"/>
    </row>
    <row r="31" spans="1:8" ht="12.75">
      <c r="A31" s="97" t="s">
        <v>274</v>
      </c>
      <c r="B31" s="97"/>
      <c r="C31" s="93">
        <f>SUM(D31:H31)</f>
        <v>403571</v>
      </c>
      <c r="D31" s="93">
        <f>SUM(D32:D35)</f>
        <v>34353</v>
      </c>
      <c r="E31" s="93">
        <f>SUM(E32:E35)</f>
        <v>67862</v>
      </c>
      <c r="F31" s="93">
        <f>SUM(F32:F35)</f>
        <v>8679</v>
      </c>
      <c r="G31" s="93">
        <f>SUM(G32:G35)</f>
        <v>137948</v>
      </c>
      <c r="H31" s="93">
        <f>SUM(H32:H35)</f>
        <v>154729</v>
      </c>
    </row>
    <row r="32" spans="1:8" ht="12.75">
      <c r="A32" s="97" t="s">
        <v>202</v>
      </c>
      <c r="B32" s="97"/>
      <c r="C32" s="93">
        <f>SUM(D32:H32)</f>
        <v>229241</v>
      </c>
      <c r="D32" s="93">
        <f>+'S10,11'!C20</f>
        <v>23</v>
      </c>
      <c r="E32" s="93">
        <f>+'S10,11'!E20</f>
        <v>13597</v>
      </c>
      <c r="F32" s="93">
        <f>+'S10,11'!F20</f>
        <v>7013</v>
      </c>
      <c r="G32" s="93">
        <f>+'S10,11'!G20</f>
        <v>136465</v>
      </c>
      <c r="H32" s="93">
        <f>+'S10,11'!I20</f>
        <v>72143</v>
      </c>
    </row>
    <row r="33" spans="1:8" ht="12.75">
      <c r="A33" s="97" t="s">
        <v>203</v>
      </c>
      <c r="B33" s="97"/>
      <c r="C33" s="93">
        <f>SUM(D33:H33)</f>
        <v>91795</v>
      </c>
      <c r="D33" s="563" t="s">
        <v>138</v>
      </c>
      <c r="E33" s="93">
        <f>'S10,11'!E14</f>
        <v>22334</v>
      </c>
      <c r="F33" s="93" t="s">
        <v>138</v>
      </c>
      <c r="G33" s="93" t="s">
        <v>138</v>
      </c>
      <c r="H33" s="93">
        <f>'S10,11'!I14</f>
        <v>69461</v>
      </c>
    </row>
    <row r="34" spans="1:8" ht="12.75">
      <c r="A34" s="95" t="s">
        <v>204</v>
      </c>
      <c r="B34" s="97"/>
      <c r="C34" s="93">
        <f>SUM(D34:H34)</f>
        <v>72658</v>
      </c>
      <c r="D34" s="93">
        <f>+'S10,11'!C15</f>
        <v>27715</v>
      </c>
      <c r="E34" s="93">
        <f>+'S10,11'!E15</f>
        <v>31764</v>
      </c>
      <c r="F34" s="93">
        <f>+'S10,11'!F15</f>
        <v>8</v>
      </c>
      <c r="G34" s="93">
        <f>+'S10,11'!G15</f>
        <v>976</v>
      </c>
      <c r="H34" s="93">
        <f>+'S10,11'!I15</f>
        <v>12195</v>
      </c>
    </row>
    <row r="35" spans="1:8" ht="12.75">
      <c r="A35" s="16" t="s">
        <v>206</v>
      </c>
      <c r="B35" s="97"/>
      <c r="C35" s="93">
        <f>SUM(D35:H35)</f>
        <v>9877</v>
      </c>
      <c r="D35" s="93">
        <f>'S10,11'!C21</f>
        <v>6615</v>
      </c>
      <c r="E35" s="93">
        <f>'S10,11'!E21</f>
        <v>167</v>
      </c>
      <c r="F35" s="93">
        <f>'S10,11'!F22</f>
        <v>1658</v>
      </c>
      <c r="G35" s="93">
        <f>'S10,11'!G21</f>
        <v>507</v>
      </c>
      <c r="H35" s="93">
        <f>'S10,11'!I21</f>
        <v>930</v>
      </c>
    </row>
    <row r="36" spans="1:8" ht="12.75">
      <c r="A36" s="97"/>
      <c r="B36" s="97"/>
      <c r="C36" s="93">
        <f>SUM(D31:H31)</f>
        <v>403571</v>
      </c>
      <c r="D36" s="97"/>
      <c r="E36" s="97"/>
      <c r="F36" s="97"/>
      <c r="G36" s="97"/>
      <c r="H36" s="97"/>
    </row>
    <row r="37" spans="1:8" ht="12.75">
      <c r="A37" s="97"/>
      <c r="B37" s="97"/>
      <c r="C37" s="97"/>
      <c r="D37" s="97"/>
      <c r="E37" s="97"/>
      <c r="F37" s="97"/>
      <c r="G37" s="97"/>
      <c r="H37" s="97"/>
    </row>
    <row r="38" spans="1:8" s="3" customFormat="1" ht="12.75">
      <c r="A38" s="97" t="s">
        <v>275</v>
      </c>
      <c r="B38" s="97"/>
      <c r="C38" s="93">
        <f>+C36-C31</f>
        <v>0</v>
      </c>
      <c r="D38" s="93"/>
      <c r="E38" s="93"/>
      <c r="F38" s="93"/>
      <c r="G38" s="93"/>
      <c r="H38" s="93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85" r:id="rId1"/>
  <headerFooter alignWithMargins="0">
    <oddFooter>&amp;CNordel 1999&amp;R&amp;D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20" sqref="A20:L20"/>
    </sheetView>
  </sheetViews>
  <sheetFormatPr defaultColWidth="9.140625" defaultRowHeight="12.75"/>
  <cols>
    <col min="1" max="1" width="7.00390625" style="139" customWidth="1"/>
    <col min="2" max="2" width="8.7109375" style="139" customWidth="1"/>
    <col min="3" max="3" width="9.28125" style="139" customWidth="1"/>
    <col min="4" max="4" width="8.140625" style="139" customWidth="1"/>
    <col min="5" max="7" width="9.28125" style="139" customWidth="1"/>
    <col min="8" max="8" width="11.00390625" style="139" customWidth="1"/>
    <col min="9" max="9" width="9.140625" style="139" customWidth="1"/>
    <col min="10" max="10" width="10.7109375" style="139" customWidth="1"/>
    <col min="11" max="11" width="9.28125" style="139" customWidth="1"/>
    <col min="12" max="12" width="7.140625" style="139" customWidth="1"/>
    <col min="13" max="16384" width="9.140625" style="139" customWidth="1"/>
  </cols>
  <sheetData>
    <row r="1" spans="1:8" s="132" customFormat="1" ht="15">
      <c r="A1" s="131" t="s">
        <v>30</v>
      </c>
      <c r="B1" s="131" t="s">
        <v>439</v>
      </c>
      <c r="D1" s="136"/>
      <c r="E1" s="136"/>
      <c r="F1" s="136"/>
      <c r="G1" s="136"/>
      <c r="H1" s="137"/>
    </row>
    <row r="2" spans="1:8" s="132" customFormat="1" ht="15">
      <c r="A2" s="131"/>
      <c r="B2" s="131"/>
      <c r="D2" s="136"/>
      <c r="E2" s="136"/>
      <c r="F2" s="136"/>
      <c r="G2" s="136"/>
      <c r="H2" s="137"/>
    </row>
    <row r="3" ht="15">
      <c r="B3" s="131"/>
    </row>
    <row r="4" spans="2:11" ht="12.75">
      <c r="B4" s="174" t="s">
        <v>248</v>
      </c>
      <c r="C4" s="174" t="s">
        <v>248</v>
      </c>
      <c r="D4" s="174" t="s">
        <v>248</v>
      </c>
      <c r="E4" s="174" t="s">
        <v>248</v>
      </c>
      <c r="F4" s="174" t="s">
        <v>248</v>
      </c>
      <c r="G4" s="174" t="s">
        <v>248</v>
      </c>
      <c r="H4" s="174" t="s">
        <v>248</v>
      </c>
      <c r="I4" s="174" t="s">
        <v>248</v>
      </c>
      <c r="J4" s="174" t="s">
        <v>248</v>
      </c>
      <c r="K4" s="174" t="s">
        <v>248</v>
      </c>
    </row>
    <row r="5" spans="2:11" ht="13.5" thickBot="1">
      <c r="B5" s="173" t="s">
        <v>164</v>
      </c>
      <c r="C5" s="227" t="s">
        <v>161</v>
      </c>
      <c r="D5" s="173" t="s">
        <v>164</v>
      </c>
      <c r="E5" s="227" t="s">
        <v>163</v>
      </c>
      <c r="F5" s="173" t="s">
        <v>160</v>
      </c>
      <c r="G5" s="227" t="s">
        <v>161</v>
      </c>
      <c r="H5" s="173" t="s">
        <v>162</v>
      </c>
      <c r="I5" s="227" t="s">
        <v>166</v>
      </c>
      <c r="J5" s="173" t="s">
        <v>162</v>
      </c>
      <c r="K5" s="227" t="s">
        <v>163</v>
      </c>
    </row>
    <row r="6" spans="1:11" ht="15.75" customHeight="1">
      <c r="A6" s="139" t="s">
        <v>167</v>
      </c>
      <c r="B6" s="413">
        <v>30</v>
      </c>
      <c r="C6" s="414">
        <v>0</v>
      </c>
      <c r="D6" s="413">
        <v>274</v>
      </c>
      <c r="E6" s="414">
        <v>788</v>
      </c>
      <c r="F6" s="413">
        <v>60</v>
      </c>
      <c r="G6" s="414">
        <v>661</v>
      </c>
      <c r="H6" s="413">
        <v>319</v>
      </c>
      <c r="I6" s="414">
        <v>116</v>
      </c>
      <c r="J6" s="413">
        <v>393</v>
      </c>
      <c r="K6" s="414">
        <v>158</v>
      </c>
    </row>
    <row r="7" spans="1:11" ht="15.75" customHeight="1">
      <c r="A7" s="139" t="s">
        <v>168</v>
      </c>
      <c r="B7" s="415">
        <v>28</v>
      </c>
      <c r="C7" s="416">
        <v>0</v>
      </c>
      <c r="D7" s="415">
        <v>51</v>
      </c>
      <c r="E7" s="416">
        <v>1248</v>
      </c>
      <c r="F7" s="415">
        <v>43</v>
      </c>
      <c r="G7" s="416">
        <v>519</v>
      </c>
      <c r="H7" s="415">
        <v>436</v>
      </c>
      <c r="I7" s="416">
        <v>27</v>
      </c>
      <c r="J7" s="415">
        <v>453</v>
      </c>
      <c r="K7" s="416">
        <v>101</v>
      </c>
    </row>
    <row r="8" spans="1:11" ht="15.75" customHeight="1">
      <c r="A8" s="139" t="s">
        <v>169</v>
      </c>
      <c r="B8" s="415">
        <v>32</v>
      </c>
      <c r="C8" s="416">
        <v>0</v>
      </c>
      <c r="D8" s="415">
        <v>113</v>
      </c>
      <c r="E8" s="416">
        <v>1083</v>
      </c>
      <c r="F8" s="415">
        <v>95</v>
      </c>
      <c r="G8" s="416">
        <v>286</v>
      </c>
      <c r="H8" s="415">
        <v>362</v>
      </c>
      <c r="I8" s="416">
        <v>99</v>
      </c>
      <c r="J8" s="415">
        <v>252</v>
      </c>
      <c r="K8" s="416">
        <v>201</v>
      </c>
    </row>
    <row r="9" spans="1:11" ht="15.75" customHeight="1">
      <c r="A9" s="139" t="s">
        <v>170</v>
      </c>
      <c r="B9" s="415">
        <v>16</v>
      </c>
      <c r="C9" s="416">
        <v>0</v>
      </c>
      <c r="D9" s="415">
        <v>381</v>
      </c>
      <c r="E9" s="416">
        <v>503</v>
      </c>
      <c r="F9" s="415">
        <v>189</v>
      </c>
      <c r="G9" s="416">
        <v>238</v>
      </c>
      <c r="H9" s="415">
        <v>532</v>
      </c>
      <c r="I9" s="416">
        <v>25</v>
      </c>
      <c r="J9" s="415">
        <v>617</v>
      </c>
      <c r="K9" s="416">
        <v>43</v>
      </c>
    </row>
    <row r="10" spans="1:11" ht="15.75" customHeight="1">
      <c r="A10" s="139" t="s">
        <v>249</v>
      </c>
      <c r="B10" s="415">
        <v>20</v>
      </c>
      <c r="C10" s="416">
        <v>0</v>
      </c>
      <c r="D10" s="415">
        <v>548</v>
      </c>
      <c r="E10" s="416">
        <v>508</v>
      </c>
      <c r="F10" s="415">
        <v>386</v>
      </c>
      <c r="G10" s="416">
        <v>237</v>
      </c>
      <c r="H10" s="415">
        <v>478</v>
      </c>
      <c r="I10" s="416">
        <v>48</v>
      </c>
      <c r="J10" s="415">
        <v>755</v>
      </c>
      <c r="K10" s="416">
        <v>22</v>
      </c>
    </row>
    <row r="11" spans="1:11" ht="15.75" customHeight="1">
      <c r="A11" s="139" t="s">
        <v>171</v>
      </c>
      <c r="B11" s="415">
        <v>2</v>
      </c>
      <c r="C11" s="416">
        <v>26</v>
      </c>
      <c r="D11" s="415">
        <v>249</v>
      </c>
      <c r="E11" s="416">
        <v>788</v>
      </c>
      <c r="F11" s="415">
        <v>273</v>
      </c>
      <c r="G11" s="416">
        <v>340</v>
      </c>
      <c r="H11" s="415">
        <v>320</v>
      </c>
      <c r="I11" s="416">
        <v>9</v>
      </c>
      <c r="J11" s="415">
        <v>802</v>
      </c>
      <c r="K11" s="416">
        <v>21</v>
      </c>
    </row>
    <row r="12" spans="1:11" ht="15.75" customHeight="1">
      <c r="A12" s="139" t="s">
        <v>172</v>
      </c>
      <c r="B12" s="415">
        <v>0</v>
      </c>
      <c r="C12" s="416">
        <v>42</v>
      </c>
      <c r="D12" s="415">
        <v>131</v>
      </c>
      <c r="E12" s="416">
        <v>853</v>
      </c>
      <c r="F12" s="415">
        <v>15</v>
      </c>
      <c r="G12" s="416">
        <v>991</v>
      </c>
      <c r="H12" s="415">
        <v>333</v>
      </c>
      <c r="I12" s="416">
        <v>3</v>
      </c>
      <c r="J12" s="415">
        <v>1025</v>
      </c>
      <c r="K12" s="416">
        <v>2</v>
      </c>
    </row>
    <row r="13" spans="1:11" ht="15.75" customHeight="1">
      <c r="A13" s="139" t="s">
        <v>173</v>
      </c>
      <c r="B13" s="415">
        <v>0</v>
      </c>
      <c r="C13" s="416">
        <v>17</v>
      </c>
      <c r="D13" s="415">
        <v>195</v>
      </c>
      <c r="E13" s="416">
        <v>955</v>
      </c>
      <c r="F13" s="415">
        <v>22</v>
      </c>
      <c r="G13" s="416">
        <v>1003</v>
      </c>
      <c r="H13" s="415">
        <v>271</v>
      </c>
      <c r="I13" s="416">
        <v>24</v>
      </c>
      <c r="J13" s="415">
        <v>854</v>
      </c>
      <c r="K13" s="416">
        <v>24</v>
      </c>
    </row>
    <row r="14" spans="1:11" ht="15.75" customHeight="1">
      <c r="A14" s="139" t="s">
        <v>174</v>
      </c>
      <c r="B14" s="415">
        <v>0</v>
      </c>
      <c r="C14" s="416">
        <v>5</v>
      </c>
      <c r="D14" s="415">
        <v>306</v>
      </c>
      <c r="E14" s="416">
        <v>649</v>
      </c>
      <c r="F14" s="415">
        <v>33</v>
      </c>
      <c r="G14" s="416">
        <v>868</v>
      </c>
      <c r="H14" s="415">
        <v>294</v>
      </c>
      <c r="I14" s="416">
        <v>4</v>
      </c>
      <c r="J14" s="415">
        <v>783</v>
      </c>
      <c r="K14" s="416">
        <v>2</v>
      </c>
    </row>
    <row r="15" spans="1:11" ht="15.75" customHeight="1">
      <c r="A15" s="139" t="s">
        <v>175</v>
      </c>
      <c r="B15" s="415">
        <v>0</v>
      </c>
      <c r="C15" s="416">
        <v>37</v>
      </c>
      <c r="D15" s="415">
        <v>232</v>
      </c>
      <c r="E15" s="416">
        <v>989</v>
      </c>
      <c r="F15" s="415">
        <v>77</v>
      </c>
      <c r="G15" s="416">
        <v>642</v>
      </c>
      <c r="H15" s="415">
        <v>304</v>
      </c>
      <c r="I15" s="416">
        <v>23</v>
      </c>
      <c r="J15" s="415">
        <v>785</v>
      </c>
      <c r="K15" s="416">
        <v>20</v>
      </c>
    </row>
    <row r="16" spans="1:11" ht="15.75" customHeight="1">
      <c r="A16" s="139" t="s">
        <v>176</v>
      </c>
      <c r="B16" s="415">
        <v>0</v>
      </c>
      <c r="C16" s="416">
        <v>29</v>
      </c>
      <c r="D16" s="415">
        <v>137</v>
      </c>
      <c r="E16" s="416">
        <v>1267</v>
      </c>
      <c r="F16" s="415">
        <v>49</v>
      </c>
      <c r="G16" s="416">
        <v>753</v>
      </c>
      <c r="H16" s="415">
        <v>602</v>
      </c>
      <c r="I16" s="416">
        <v>7</v>
      </c>
      <c r="J16" s="415">
        <v>600</v>
      </c>
      <c r="K16" s="416">
        <v>21</v>
      </c>
    </row>
    <row r="17" spans="1:11" ht="15.75" customHeight="1" thickBot="1">
      <c r="A17" s="139" t="s">
        <v>250</v>
      </c>
      <c r="B17" s="417">
        <v>3</v>
      </c>
      <c r="C17" s="418">
        <v>8</v>
      </c>
      <c r="D17" s="417">
        <v>219</v>
      </c>
      <c r="E17" s="418">
        <v>1185</v>
      </c>
      <c r="F17" s="417">
        <v>152</v>
      </c>
      <c r="G17" s="418">
        <v>655</v>
      </c>
      <c r="H17" s="417">
        <v>461</v>
      </c>
      <c r="I17" s="418">
        <v>85</v>
      </c>
      <c r="J17" s="417">
        <v>373</v>
      </c>
      <c r="K17" s="418">
        <v>144</v>
      </c>
    </row>
    <row r="18" ht="12.75">
      <c r="K18" s="455"/>
    </row>
    <row r="20" spans="2:12" s="176" customFormat="1" ht="12.75"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197"/>
    </row>
    <row r="36" ht="12.75">
      <c r="H36" s="173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landscape" paperSize="9" r:id="rId1"/>
  <headerFooter alignWithMargins="0">
    <oddFooter>&amp;CNordel 1999&amp;R&amp;D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5.28125" style="0" customWidth="1"/>
    <col min="2" max="2" width="33.57421875" style="0" customWidth="1"/>
    <col min="3" max="3" width="10.00390625" style="95" bestFit="1" customWidth="1"/>
    <col min="4" max="4" width="8.7109375" style="95" customWidth="1"/>
    <col min="5" max="5" width="9.28125" style="95" bestFit="1" customWidth="1"/>
    <col min="6" max="6" width="8.7109375" style="95" customWidth="1"/>
    <col min="7" max="7" width="1.8515625" style="0" customWidth="1"/>
    <col min="8" max="8" width="8.7109375" style="95" customWidth="1"/>
    <col min="9" max="9" width="1.8515625" style="95" customWidth="1"/>
    <col min="10" max="10" width="9.8515625" style="110" customWidth="1"/>
    <col min="11" max="15" width="12.140625" style="0" customWidth="1"/>
    <col min="16" max="16" width="9.140625" style="0" customWidth="1"/>
    <col min="17" max="17" width="9.421875" style="0" customWidth="1"/>
  </cols>
  <sheetData>
    <row r="1" spans="1:11" s="23" customFormat="1" ht="15.75">
      <c r="A1" s="131" t="s">
        <v>32</v>
      </c>
      <c r="B1" s="131" t="s">
        <v>440</v>
      </c>
      <c r="C1" s="120"/>
      <c r="D1" s="121"/>
      <c r="E1" s="121"/>
      <c r="F1" s="121"/>
      <c r="G1" s="136"/>
      <c r="H1" s="121"/>
      <c r="I1" s="121"/>
      <c r="J1" s="122"/>
      <c r="K1" s="132"/>
    </row>
    <row r="2" spans="1:15" ht="12.75">
      <c r="A2" s="139"/>
      <c r="B2" s="139"/>
      <c r="C2" s="125"/>
      <c r="D2" s="125"/>
      <c r="E2" s="125"/>
      <c r="F2" s="125"/>
      <c r="G2" s="139"/>
      <c r="H2" s="125"/>
      <c r="I2" s="125"/>
      <c r="J2" s="130"/>
      <c r="K2" s="139"/>
      <c r="O2" s="139"/>
    </row>
    <row r="3" spans="1:11" ht="12.75">
      <c r="A3" s="139"/>
      <c r="B3" s="139"/>
      <c r="C3" s="129"/>
      <c r="D3" s="129"/>
      <c r="E3" s="129"/>
      <c r="F3" s="129"/>
      <c r="G3" s="174"/>
      <c r="H3" s="129"/>
      <c r="I3" s="129"/>
      <c r="J3" s="283"/>
      <c r="K3" s="139"/>
    </row>
    <row r="4" spans="1:14" s="8" customFormat="1" ht="12.75">
      <c r="A4" s="163"/>
      <c r="B4" s="138" t="s">
        <v>61</v>
      </c>
      <c r="C4" s="129" t="s">
        <v>48</v>
      </c>
      <c r="D4" s="129" t="s">
        <v>49</v>
      </c>
      <c r="E4" s="129" t="s">
        <v>50</v>
      </c>
      <c r="F4" s="129" t="s">
        <v>51</v>
      </c>
      <c r="G4" s="174"/>
      <c r="H4" s="284" t="s">
        <v>52</v>
      </c>
      <c r="I4" s="129"/>
      <c r="J4" s="129" t="s">
        <v>53</v>
      </c>
      <c r="K4" s="139"/>
      <c r="L4"/>
      <c r="M4"/>
      <c r="N4"/>
    </row>
    <row r="5" spans="1:11" ht="15.75" customHeight="1">
      <c r="A5" s="139"/>
      <c r="B5" s="139" t="s">
        <v>361</v>
      </c>
      <c r="C5" s="441">
        <f aca="true" t="shared" si="0" ref="C5:F6">(C21/C$20)</f>
        <v>0.2928695236387544</v>
      </c>
      <c r="D5" s="441">
        <f t="shared" si="0"/>
        <v>0.25167231237694593</v>
      </c>
      <c r="E5" s="441">
        <f t="shared" si="0"/>
        <v>0.09452428146679881</v>
      </c>
      <c r="F5" s="441">
        <f t="shared" si="0"/>
        <v>0.31786947794795756</v>
      </c>
      <c r="G5" s="441"/>
      <c r="H5" s="441">
        <f>(H21/H$20)</f>
        <v>0.3119797213181143</v>
      </c>
      <c r="I5" s="442"/>
      <c r="J5" s="441">
        <f>+ROUND(J21/J$20,2)</f>
        <v>0.29</v>
      </c>
      <c r="K5" s="139"/>
    </row>
    <row r="6" spans="1:11" ht="15.75" customHeight="1">
      <c r="A6" s="139"/>
      <c r="B6" s="139" t="s">
        <v>177</v>
      </c>
      <c r="C6" s="441">
        <f t="shared" si="0"/>
        <v>0.2928695236387544</v>
      </c>
      <c r="D6" s="441">
        <f t="shared" si="0"/>
        <v>0.5588519437956294</v>
      </c>
      <c r="E6" s="441">
        <f t="shared" si="0"/>
        <v>0.7590436075322101</v>
      </c>
      <c r="F6" s="441">
        <f t="shared" si="0"/>
        <v>0.4417189562575722</v>
      </c>
      <c r="G6" s="441"/>
      <c r="H6" s="441">
        <f>(H22/H$20)</f>
        <v>0.4462209956352837</v>
      </c>
      <c r="I6" s="441"/>
      <c r="J6" s="441">
        <f>(J22/J$20)</f>
        <v>0.46284693574694147</v>
      </c>
      <c r="K6" s="139"/>
    </row>
    <row r="7" spans="1:11" ht="15.75" customHeight="1">
      <c r="A7" s="139"/>
      <c r="B7" s="139" t="s">
        <v>251</v>
      </c>
      <c r="C7" s="441">
        <f aca="true" t="shared" si="1" ref="C7:E8">(C23/C$20)</f>
        <v>0.32873109796186717</v>
      </c>
      <c r="D7" s="441">
        <f t="shared" si="1"/>
        <v>0.17883653528670831</v>
      </c>
      <c r="E7" s="441">
        <f t="shared" si="1"/>
        <v>0.09638255698711595</v>
      </c>
      <c r="F7" s="443">
        <f>+ROUND(F23/F$20,2)</f>
        <v>0.22</v>
      </c>
      <c r="G7" s="443"/>
      <c r="H7" s="443">
        <f>+ROUND(H23/H$20,2)</f>
        <v>0.19</v>
      </c>
      <c r="I7" s="442"/>
      <c r="J7" s="441">
        <f>+ROUND(J23/J$20,2)</f>
        <v>0.21</v>
      </c>
      <c r="K7" s="139"/>
    </row>
    <row r="8" spans="1:11" ht="15.75" customHeight="1">
      <c r="A8" s="139"/>
      <c r="B8" s="139" t="s">
        <v>252</v>
      </c>
      <c r="C8" s="441">
        <f t="shared" si="1"/>
        <v>0.085529854760624</v>
      </c>
      <c r="D8" s="441">
        <f t="shared" si="1"/>
        <v>0.010639208540716373</v>
      </c>
      <c r="E8" s="441">
        <f t="shared" si="1"/>
        <v>0.050049554013875126</v>
      </c>
      <c r="F8" s="441">
        <f>(F24/F$20)</f>
        <v>0.015551255854324516</v>
      </c>
      <c r="G8" s="441"/>
      <c r="H8" s="441">
        <f>(H24/H$20)</f>
        <v>0.04681195722278052</v>
      </c>
      <c r="I8" s="444"/>
      <c r="J8" s="441">
        <v>0.04</v>
      </c>
      <c r="K8" s="139"/>
    </row>
    <row r="9" spans="1:11" ht="12.75">
      <c r="A9" s="139"/>
      <c r="B9" s="139"/>
      <c r="C9" s="285"/>
      <c r="D9" s="285"/>
      <c r="E9" s="285"/>
      <c r="F9" s="285"/>
      <c r="G9" s="286"/>
      <c r="H9" s="284"/>
      <c r="I9" s="285"/>
      <c r="J9" s="287"/>
      <c r="K9" s="139"/>
    </row>
    <row r="10" spans="1:11" ht="12.75">
      <c r="A10" s="139"/>
      <c r="B10" s="158" t="s">
        <v>258</v>
      </c>
      <c r="C10" s="284">
        <f>SUM(C5:C8)</f>
        <v>1</v>
      </c>
      <c r="D10" s="284">
        <f>SUM(D5:D8)</f>
        <v>1</v>
      </c>
      <c r="E10" s="284">
        <f>SUM(E5:E8)</f>
        <v>1</v>
      </c>
      <c r="F10" s="284">
        <f>SUM(F5:F8)</f>
        <v>0.9951396900598541</v>
      </c>
      <c r="G10" s="171"/>
      <c r="H10" s="284">
        <f>SUM(H5:H8)</f>
        <v>0.9950126741761784</v>
      </c>
      <c r="I10" s="129"/>
      <c r="J10" s="284">
        <f>SUM(J5:J8)</f>
        <v>1.0028469357469414</v>
      </c>
      <c r="K10" s="139"/>
    </row>
    <row r="11" spans="1:11" ht="12.75">
      <c r="A11" s="139"/>
      <c r="B11" s="139"/>
      <c r="C11" s="129"/>
      <c r="D11" s="129"/>
      <c r="E11" s="129"/>
      <c r="F11" s="129"/>
      <c r="G11" s="171"/>
      <c r="H11" s="129"/>
      <c r="I11" s="129"/>
      <c r="J11" s="283"/>
      <c r="K11" s="139"/>
    </row>
    <row r="12" spans="1:14" s="23" customFormat="1" ht="15.75">
      <c r="A12" s="131" t="s">
        <v>33</v>
      </c>
      <c r="B12" s="131" t="s">
        <v>441</v>
      </c>
      <c r="C12" s="258"/>
      <c r="D12" s="121"/>
      <c r="E12" s="121"/>
      <c r="F12" s="121"/>
      <c r="G12" s="288"/>
      <c r="H12" s="121"/>
      <c r="I12" s="121"/>
      <c r="J12" s="122"/>
      <c r="K12" s="139"/>
      <c r="L12"/>
      <c r="M12"/>
      <c r="N12"/>
    </row>
    <row r="13" spans="1:11" ht="15">
      <c r="A13" s="139"/>
      <c r="B13" s="131"/>
      <c r="C13" s="129"/>
      <c r="D13" s="129"/>
      <c r="E13" s="129"/>
      <c r="F13" s="129"/>
      <c r="G13" s="171"/>
      <c r="H13" s="129"/>
      <c r="I13" s="129"/>
      <c r="J13" s="283"/>
      <c r="K13" s="139"/>
    </row>
    <row r="14" spans="1:11" s="13" customFormat="1" ht="12.75">
      <c r="A14" s="173"/>
      <c r="B14" s="173"/>
      <c r="C14" s="123" t="s">
        <v>48</v>
      </c>
      <c r="D14" s="123" t="s">
        <v>49</v>
      </c>
      <c r="E14" s="123" t="s">
        <v>50</v>
      </c>
      <c r="F14" s="123" t="s">
        <v>51</v>
      </c>
      <c r="G14" s="268"/>
      <c r="H14" s="123" t="s">
        <v>52</v>
      </c>
      <c r="I14" s="123"/>
      <c r="J14" s="124" t="s">
        <v>53</v>
      </c>
      <c r="K14" s="201"/>
    </row>
    <row r="15" spans="1:12" ht="15.75" customHeight="1">
      <c r="A15" s="139"/>
      <c r="B15" s="172" t="s">
        <v>253</v>
      </c>
      <c r="C15" s="318">
        <f>+'S21,22,23'!D42</f>
        <v>35728</v>
      </c>
      <c r="D15" s="318">
        <f>+'S21,22,23'!E42</f>
        <v>85006</v>
      </c>
      <c r="E15" s="318">
        <f>+'S21,22,23'!F42</f>
        <v>8679</v>
      </c>
      <c r="F15" s="317">
        <f>+'S21,22,23'!G42</f>
        <v>125908</v>
      </c>
      <c r="G15" s="567"/>
      <c r="H15" s="318">
        <f>+'S21,22,23'!H42</f>
        <v>147332</v>
      </c>
      <c r="I15" s="289"/>
      <c r="J15" s="126">
        <f>SUM(C15:H15)</f>
        <v>402653</v>
      </c>
      <c r="K15" s="202"/>
      <c r="L15" s="12"/>
    </row>
    <row r="16" spans="1:11" ht="15.75" customHeight="1">
      <c r="A16" s="139"/>
      <c r="B16" s="139" t="s">
        <v>254</v>
      </c>
      <c r="C16" s="316" t="s">
        <v>58</v>
      </c>
      <c r="D16" s="318">
        <v>51</v>
      </c>
      <c r="E16" s="318">
        <v>173</v>
      </c>
      <c r="F16" s="317">
        <v>4062</v>
      </c>
      <c r="G16" s="567"/>
      <c r="H16" s="318">
        <v>1937</v>
      </c>
      <c r="I16" s="226"/>
      <c r="J16" s="126">
        <f>SUM(C16:H16)</f>
        <v>6223</v>
      </c>
      <c r="K16" s="139"/>
    </row>
    <row r="17" spans="1:11" ht="15.75" customHeight="1">
      <c r="A17" s="139"/>
      <c r="B17" s="158" t="s">
        <v>393</v>
      </c>
      <c r="C17" s="378">
        <v>36016</v>
      </c>
      <c r="D17" s="318">
        <v>85804</v>
      </c>
      <c r="E17" s="318">
        <v>8453</v>
      </c>
      <c r="F17" s="317">
        <v>125395</v>
      </c>
      <c r="G17" s="567"/>
      <c r="H17" s="318">
        <v>148786</v>
      </c>
      <c r="I17" s="427"/>
      <c r="J17" s="126">
        <f>C17+D17+E17+F17+H17</f>
        <v>404454</v>
      </c>
      <c r="K17" s="139"/>
    </row>
    <row r="18" spans="1:11" ht="15.75" customHeight="1">
      <c r="A18" s="139"/>
      <c r="B18" s="172" t="s">
        <v>255</v>
      </c>
      <c r="C18" s="318">
        <f>+C15</f>
        <v>35728</v>
      </c>
      <c r="D18" s="318">
        <f>+D15-D16</f>
        <v>84955</v>
      </c>
      <c r="E18" s="318">
        <f>+E15-E16</f>
        <v>8506</v>
      </c>
      <c r="F18" s="317">
        <f>+F15-F16</f>
        <v>121846</v>
      </c>
      <c r="G18" s="567"/>
      <c r="H18" s="318">
        <f>+H15-H16</f>
        <v>145395</v>
      </c>
      <c r="I18" s="224"/>
      <c r="J18" s="126">
        <f aca="true" t="shared" si="2" ref="J18:J25">SUM(C18:H18)</f>
        <v>396430</v>
      </c>
      <c r="K18" s="139"/>
    </row>
    <row r="19" spans="1:11" ht="15.75" customHeight="1">
      <c r="A19" s="139"/>
      <c r="B19" s="139" t="s">
        <v>257</v>
      </c>
      <c r="C19" s="318">
        <v>2266</v>
      </c>
      <c r="D19" s="338">
        <v>3182</v>
      </c>
      <c r="E19" s="318">
        <v>434</v>
      </c>
      <c r="F19" s="317">
        <v>11244</v>
      </c>
      <c r="G19" s="568"/>
      <c r="H19" s="318">
        <v>12053</v>
      </c>
      <c r="I19" s="225"/>
      <c r="J19" s="126">
        <f t="shared" si="2"/>
        <v>29179</v>
      </c>
      <c r="K19" s="139"/>
    </row>
    <row r="20" spans="1:16" ht="15.75" customHeight="1">
      <c r="A20" s="139"/>
      <c r="B20" s="172" t="s">
        <v>404</v>
      </c>
      <c r="C20" s="318">
        <f>+C18-C19</f>
        <v>33462</v>
      </c>
      <c r="D20" s="318">
        <f>+D18-D19</f>
        <v>81773</v>
      </c>
      <c r="E20" s="318">
        <f>+E18-E19</f>
        <v>8072</v>
      </c>
      <c r="F20" s="317">
        <f>+F18-F19</f>
        <v>110602</v>
      </c>
      <c r="G20" s="567"/>
      <c r="H20" s="318">
        <f>+H18-H19</f>
        <v>133342</v>
      </c>
      <c r="I20" s="224"/>
      <c r="J20" s="126">
        <f>SUM(C20:H20)</f>
        <v>367251</v>
      </c>
      <c r="K20" s="12"/>
      <c r="L20" s="12"/>
      <c r="M20" s="12"/>
      <c r="N20" s="12"/>
      <c r="O20" s="12"/>
      <c r="P20" s="12"/>
    </row>
    <row r="21" spans="1:16" s="95" customFormat="1" ht="15.75" customHeight="1">
      <c r="A21" s="125"/>
      <c r="B21" s="290" t="s">
        <v>350</v>
      </c>
      <c r="C21" s="318">
        <v>9800</v>
      </c>
      <c r="D21" s="318">
        <v>20580</v>
      </c>
      <c r="E21" s="318">
        <v>763</v>
      </c>
      <c r="F21" s="317">
        <v>35157</v>
      </c>
      <c r="G21" s="567"/>
      <c r="H21" s="318">
        <v>41600</v>
      </c>
      <c r="I21" s="225"/>
      <c r="J21" s="126">
        <f t="shared" si="2"/>
        <v>107900</v>
      </c>
      <c r="K21" s="184"/>
      <c r="L21" s="94"/>
      <c r="M21" s="94"/>
      <c r="N21" s="94"/>
      <c r="O21" s="94"/>
      <c r="P21" s="94"/>
    </row>
    <row r="22" spans="1:11" ht="15.75" customHeight="1">
      <c r="A22" s="139"/>
      <c r="B22" s="227" t="s">
        <v>178</v>
      </c>
      <c r="C22" s="318">
        <v>9800</v>
      </c>
      <c r="D22" s="318">
        <v>45699</v>
      </c>
      <c r="E22" s="318">
        <v>6127</v>
      </c>
      <c r="F22" s="317">
        <v>48855</v>
      </c>
      <c r="G22" s="567"/>
      <c r="H22" s="318">
        <v>59500</v>
      </c>
      <c r="I22" s="224"/>
      <c r="J22" s="126">
        <f t="shared" si="2"/>
        <v>169981</v>
      </c>
      <c r="K22" s="139"/>
    </row>
    <row r="23" spans="1:11" ht="15.75" customHeight="1">
      <c r="A23" s="139"/>
      <c r="B23" s="227" t="s">
        <v>289</v>
      </c>
      <c r="C23" s="318">
        <v>11000</v>
      </c>
      <c r="D23" s="318">
        <v>14624</v>
      </c>
      <c r="E23" s="318">
        <v>778</v>
      </c>
      <c r="F23" s="317">
        <v>24870</v>
      </c>
      <c r="G23" s="567"/>
      <c r="H23" s="318">
        <v>26000</v>
      </c>
      <c r="I23" s="225"/>
      <c r="J23" s="126">
        <f t="shared" si="2"/>
        <v>77272</v>
      </c>
      <c r="K23" s="139"/>
    </row>
    <row r="24" spans="2:12" s="139" customFormat="1" ht="15.75" customHeight="1">
      <c r="B24" s="227" t="s">
        <v>256</v>
      </c>
      <c r="C24" s="318">
        <v>2862</v>
      </c>
      <c r="D24" s="318">
        <v>870</v>
      </c>
      <c r="E24" s="318">
        <v>404</v>
      </c>
      <c r="F24" s="317">
        <v>1720</v>
      </c>
      <c r="G24" s="567"/>
      <c r="H24" s="318">
        <v>6242</v>
      </c>
      <c r="I24" s="224"/>
      <c r="J24" s="126">
        <f t="shared" si="2"/>
        <v>12098</v>
      </c>
      <c r="K24" s="183"/>
      <c r="L24" s="183"/>
    </row>
    <row r="25" spans="1:17" ht="15.75" customHeight="1">
      <c r="A25" s="139"/>
      <c r="B25" s="172" t="s">
        <v>290</v>
      </c>
      <c r="C25" s="339">
        <v>5.4</v>
      </c>
      <c r="D25" s="339">
        <v>5.255</v>
      </c>
      <c r="E25" s="339">
        <v>0.3</v>
      </c>
      <c r="F25" s="340">
        <v>4.621</v>
      </c>
      <c r="G25" s="569"/>
      <c r="H25" s="339">
        <v>9.047</v>
      </c>
      <c r="I25" s="291"/>
      <c r="J25" s="292">
        <f t="shared" si="2"/>
        <v>24.623000000000005</v>
      </c>
      <c r="K25" s="183"/>
      <c r="L25" s="12"/>
      <c r="M25" s="12"/>
      <c r="N25" s="12"/>
      <c r="O25" s="12"/>
      <c r="P25" s="12"/>
      <c r="Q25" s="12"/>
    </row>
    <row r="26" spans="1:13" ht="16.5" customHeight="1">
      <c r="A26" s="139"/>
      <c r="B26" s="172" t="s">
        <v>319</v>
      </c>
      <c r="C26" s="318">
        <f>+C15/C25</f>
        <v>6616.296296296296</v>
      </c>
      <c r="D26" s="318">
        <f>+D15/D25</f>
        <v>16176.213130352045</v>
      </c>
      <c r="E26" s="318">
        <f>+E15/E25</f>
        <v>28930</v>
      </c>
      <c r="F26" s="318">
        <f>+F15/F25</f>
        <v>27246.916251893526</v>
      </c>
      <c r="G26" s="567"/>
      <c r="H26" s="318">
        <f>+H15/H25</f>
        <v>16285.177406875206</v>
      </c>
      <c r="I26" s="293"/>
      <c r="J26" s="382">
        <f>+J15/J25</f>
        <v>16352.71900255858</v>
      </c>
      <c r="K26" s="139"/>
      <c r="L26" s="12"/>
      <c r="M26" s="12"/>
    </row>
    <row r="27" spans="1:11" ht="16.5" customHeight="1">
      <c r="A27" s="139"/>
      <c r="B27" s="139" t="s">
        <v>380</v>
      </c>
      <c r="C27" s="318">
        <v>35495</v>
      </c>
      <c r="D27" s="318">
        <v>87152</v>
      </c>
      <c r="E27" s="318">
        <v>8621</v>
      </c>
      <c r="F27" s="317">
        <v>122040</v>
      </c>
      <c r="G27" s="567"/>
      <c r="H27" s="318">
        <v>146720</v>
      </c>
      <c r="I27" s="225"/>
      <c r="J27" s="126">
        <f>SUM(C27:I27)</f>
        <v>400028</v>
      </c>
      <c r="K27" s="139"/>
    </row>
    <row r="28" spans="1:11" ht="16.5" customHeight="1">
      <c r="A28" s="139"/>
      <c r="B28" s="172" t="s">
        <v>442</v>
      </c>
      <c r="C28" s="294">
        <f>+C15/C27-1</f>
        <v>0.006564304831666368</v>
      </c>
      <c r="D28" s="294">
        <f>+D15/D27-1</f>
        <v>-0.024623646043693825</v>
      </c>
      <c r="E28" s="294">
        <f>+E15/E27-1</f>
        <v>0.006727757800719214</v>
      </c>
      <c r="F28" s="341">
        <f>+F15/F27-1</f>
        <v>0.031694526384791866</v>
      </c>
      <c r="G28" s="570"/>
      <c r="H28" s="571">
        <f>+H15/H27-1</f>
        <v>0.004171210468920439</v>
      </c>
      <c r="I28" s="293"/>
      <c r="J28" s="294">
        <f>+J15/J27-1</f>
        <v>0.006562040657154045</v>
      </c>
      <c r="K28" s="139"/>
    </row>
    <row r="29" spans="1:11" ht="12.75">
      <c r="A29" s="139"/>
      <c r="B29" s="176"/>
      <c r="C29" s="184"/>
      <c r="D29" s="184"/>
      <c r="E29" s="184"/>
      <c r="F29" s="184"/>
      <c r="G29" s="184"/>
      <c r="H29" s="184"/>
      <c r="I29" s="125"/>
      <c r="J29" s="125"/>
      <c r="K29" s="139"/>
    </row>
    <row r="30" spans="1:11" ht="12.75" hidden="1">
      <c r="A30" s="139"/>
      <c r="B30" s="176"/>
      <c r="C30" s="184">
        <f>+C20-SUM(C21:C24)</f>
        <v>0</v>
      </c>
      <c r="D30" s="184">
        <f>+D20-SUM(D21:D24)</f>
        <v>0</v>
      </c>
      <c r="E30" s="184">
        <f>+E20-SUM(E21:E24)</f>
        <v>0</v>
      </c>
      <c r="F30" s="184">
        <f>+F20-SUM(F21:F24)</f>
        <v>0</v>
      </c>
      <c r="G30" s="139"/>
      <c r="H30" s="184">
        <f>+H20-SUM(H21:H24)</f>
        <v>0</v>
      </c>
      <c r="I30" s="125"/>
      <c r="J30" s="184">
        <f>+J20-SUM(J21:J24)</f>
        <v>0</v>
      </c>
      <c r="K30" s="139"/>
    </row>
    <row r="31" spans="1:11" ht="12.75">
      <c r="A31" s="139" t="s">
        <v>77</v>
      </c>
      <c r="B31" s="139" t="s">
        <v>405</v>
      </c>
      <c r="C31" s="184"/>
      <c r="D31" s="184"/>
      <c r="E31" s="184"/>
      <c r="F31" s="184"/>
      <c r="G31" s="184"/>
      <c r="H31" s="184"/>
      <c r="I31" s="184"/>
      <c r="J31" s="184"/>
      <c r="K31" s="183"/>
    </row>
    <row r="32" spans="1:11" ht="12.75">
      <c r="A32" s="139"/>
      <c r="B32" s="139"/>
      <c r="C32" s="125"/>
      <c r="D32" s="295"/>
      <c r="E32" s="125"/>
      <c r="F32" s="295"/>
      <c r="G32" s="139"/>
      <c r="H32" s="125"/>
      <c r="I32" s="125"/>
      <c r="J32" s="130"/>
      <c r="K32" s="139"/>
    </row>
    <row r="33" spans="1:11" ht="12.75">
      <c r="A33" s="139"/>
      <c r="B33" s="139"/>
      <c r="C33" s="125"/>
      <c r="D33" s="295"/>
      <c r="E33" s="125"/>
      <c r="F33" s="295"/>
      <c r="G33" s="139"/>
      <c r="H33" s="125"/>
      <c r="I33" s="125"/>
      <c r="J33" s="130"/>
      <c r="K33" s="139"/>
    </row>
    <row r="34" spans="1:11" ht="12.75" hidden="1">
      <c r="A34" s="139"/>
      <c r="B34" s="176" t="s">
        <v>83</v>
      </c>
      <c r="C34" s="184">
        <f>+C20-SUM(C21:C24)</f>
        <v>0</v>
      </c>
      <c r="D34" s="184">
        <f>+D20-SUM(D21:D24)</f>
        <v>0</v>
      </c>
      <c r="E34" s="184">
        <f>+E20-SUM(E21:E24)</f>
        <v>0</v>
      </c>
      <c r="F34" s="184">
        <f>+F20-SUM(F21:F24)</f>
        <v>0</v>
      </c>
      <c r="G34" s="139"/>
      <c r="H34" s="184">
        <f>+H20-SUM(H21:H24)</f>
        <v>0</v>
      </c>
      <c r="I34" s="125"/>
      <c r="J34" s="184">
        <f>+J20-SUM(J21:J24)</f>
        <v>0</v>
      </c>
      <c r="K34" s="139"/>
    </row>
    <row r="35" spans="1:11" ht="12.75">
      <c r="A35" s="139"/>
      <c r="B35" s="158"/>
      <c r="C35" s="184"/>
      <c r="D35" s="184"/>
      <c r="E35" s="185"/>
      <c r="F35" s="184"/>
      <c r="G35" s="158"/>
      <c r="H35" s="184"/>
      <c r="I35" s="125"/>
      <c r="J35" s="184"/>
      <c r="K35" s="139"/>
    </row>
    <row r="36" spans="1:11" ht="12.75">
      <c r="A36" s="139"/>
      <c r="B36" s="139"/>
      <c r="C36" s="125"/>
      <c r="D36" s="125"/>
      <c r="E36" s="125"/>
      <c r="F36" s="125"/>
      <c r="G36" s="139"/>
      <c r="H36" s="123"/>
      <c r="I36" s="125"/>
      <c r="J36" s="130"/>
      <c r="K36" s="139"/>
    </row>
    <row r="37" ht="12.75">
      <c r="A37" s="97"/>
    </row>
    <row r="38" ht="12.75">
      <c r="A38" s="97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52" r:id="rId1"/>
  <headerFooter alignWithMargins="0">
    <oddFooter>&amp;CNordel 1999&amp;R&amp;D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7.00390625" style="139" bestFit="1" customWidth="1"/>
    <col min="2" max="2" width="12.421875" style="139" customWidth="1"/>
    <col min="3" max="3" width="9.421875" style="139" customWidth="1"/>
    <col min="4" max="4" width="9.57421875" style="139" bestFit="1" customWidth="1"/>
    <col min="5" max="5" width="8.8515625" style="139" bestFit="1" customWidth="1"/>
    <col min="6" max="6" width="9.57421875" style="139" bestFit="1" customWidth="1"/>
    <col min="7" max="7" width="10.57421875" style="139" bestFit="1" customWidth="1"/>
    <col min="8" max="9" width="12.140625" style="139" customWidth="1"/>
    <col min="10" max="12" width="9.421875" style="139" customWidth="1"/>
    <col min="13" max="13" width="12.140625" style="139" customWidth="1"/>
    <col min="14" max="16384" width="9.140625" style="139" customWidth="1"/>
  </cols>
  <sheetData>
    <row r="1" spans="1:9" s="132" customFormat="1" ht="15">
      <c r="A1" s="131" t="s">
        <v>34</v>
      </c>
      <c r="B1" s="131" t="s">
        <v>443</v>
      </c>
      <c r="E1" s="136"/>
      <c r="F1" s="136"/>
      <c r="G1" s="136"/>
      <c r="H1" s="136"/>
      <c r="I1" s="137"/>
    </row>
    <row r="2" spans="3:7" ht="15">
      <c r="C2" s="131"/>
      <c r="D2" s="173"/>
      <c r="E2" s="173"/>
      <c r="F2" s="173"/>
      <c r="G2" s="173"/>
    </row>
    <row r="3" spans="3:7" ht="15">
      <c r="C3" s="131"/>
      <c r="D3" s="173"/>
      <c r="E3" s="173"/>
      <c r="F3" s="173"/>
      <c r="G3" s="173"/>
    </row>
    <row r="4" spans="2:12" s="163" customFormat="1" ht="12.75">
      <c r="B4" s="203"/>
      <c r="C4" s="173" t="s">
        <v>48</v>
      </c>
      <c r="D4" s="173" t="s">
        <v>49</v>
      </c>
      <c r="E4" s="173" t="s">
        <v>50</v>
      </c>
      <c r="F4" s="173" t="s">
        <v>51</v>
      </c>
      <c r="G4" s="173" t="s">
        <v>52</v>
      </c>
      <c r="J4" s="204"/>
      <c r="L4" s="204"/>
    </row>
    <row r="5" spans="2:7" ht="12.75">
      <c r="B5" s="139">
        <v>1996</v>
      </c>
      <c r="C5" s="342">
        <v>34.783</v>
      </c>
      <c r="D5" s="342">
        <v>69.955</v>
      </c>
      <c r="E5" s="342">
        <v>5.1</v>
      </c>
      <c r="F5" s="342">
        <v>113.9</v>
      </c>
      <c r="G5" s="342">
        <v>142.1</v>
      </c>
    </row>
    <row r="6" spans="2:7" ht="12.75">
      <c r="B6" s="139">
        <v>1997</v>
      </c>
      <c r="C6" s="342">
        <v>34.5</v>
      </c>
      <c r="D6" s="342">
        <v>73.6</v>
      </c>
      <c r="E6" s="342">
        <v>5.6</v>
      </c>
      <c r="F6" s="342">
        <v>116</v>
      </c>
      <c r="G6" s="342">
        <v>142.2</v>
      </c>
    </row>
    <row r="7" spans="2:7" ht="12.75">
      <c r="B7" s="139">
        <v>1998</v>
      </c>
      <c r="C7" s="199">
        <v>34.747</v>
      </c>
      <c r="D7" s="199">
        <v>76.6</v>
      </c>
      <c r="E7" s="199">
        <v>6.3</v>
      </c>
      <c r="F7" s="199">
        <v>120.6</v>
      </c>
      <c r="G7" s="199">
        <v>143.5</v>
      </c>
    </row>
    <row r="8" spans="2:7" ht="12.75">
      <c r="B8" s="139">
        <v>1999</v>
      </c>
      <c r="C8" s="199">
        <v>34.8</v>
      </c>
      <c r="D8" s="199">
        <v>77.9</v>
      </c>
      <c r="E8" s="199">
        <v>7.2</v>
      </c>
      <c r="F8" s="199">
        <v>121</v>
      </c>
      <c r="G8" s="199">
        <v>142.9</v>
      </c>
    </row>
    <row r="9" spans="2:7" ht="12.75">
      <c r="B9" s="139">
        <v>2000</v>
      </c>
      <c r="C9" s="199">
        <v>34.9</v>
      </c>
      <c r="D9" s="199">
        <v>79.1</v>
      </c>
      <c r="E9" s="199">
        <v>7.7</v>
      </c>
      <c r="F9" s="199">
        <v>123.8</v>
      </c>
      <c r="G9" s="199">
        <v>146.6</v>
      </c>
    </row>
    <row r="10" spans="2:7" ht="12.75">
      <c r="B10" s="139">
        <v>2001</v>
      </c>
      <c r="C10" s="199">
        <v>35.432</v>
      </c>
      <c r="D10" s="199">
        <v>81.2</v>
      </c>
      <c r="E10" s="199">
        <v>8</v>
      </c>
      <c r="F10" s="199">
        <v>125.5</v>
      </c>
      <c r="G10" s="199">
        <v>150.5</v>
      </c>
    </row>
    <row r="11" spans="2:7" ht="12.75">
      <c r="B11" s="139">
        <v>2002</v>
      </c>
      <c r="C11" s="199">
        <v>35.2</v>
      </c>
      <c r="D11" s="199">
        <v>83.9</v>
      </c>
      <c r="E11" s="199">
        <v>8.4</v>
      </c>
      <c r="F11" s="199">
        <v>120.9</v>
      </c>
      <c r="G11" s="199">
        <v>148.7</v>
      </c>
    </row>
    <row r="12" spans="2:7" ht="12.75">
      <c r="B12" s="139">
        <v>2003</v>
      </c>
      <c r="C12" s="199">
        <v>35.2</v>
      </c>
      <c r="D12" s="199">
        <v>85.2</v>
      </c>
      <c r="E12" s="199">
        <v>8.5</v>
      </c>
      <c r="F12" s="199">
        <v>115</v>
      </c>
      <c r="G12" s="199">
        <v>145.5</v>
      </c>
    </row>
    <row r="13" spans="2:13" s="173" customFormat="1" ht="12.75">
      <c r="B13" s="139">
        <v>2004</v>
      </c>
      <c r="C13" s="199">
        <v>35.5</v>
      </c>
      <c r="D13" s="199">
        <v>87.1</v>
      </c>
      <c r="E13" s="199">
        <v>8.6</v>
      </c>
      <c r="F13" s="199">
        <v>122</v>
      </c>
      <c r="G13" s="199">
        <v>146.4</v>
      </c>
      <c r="H13" s="200"/>
      <c r="I13" s="139"/>
      <c r="J13" s="139"/>
      <c r="K13" s="139"/>
      <c r="L13" s="139"/>
      <c r="M13" s="139"/>
    </row>
    <row r="14" spans="2:13" s="173" customFormat="1" ht="12.75">
      <c r="B14" s="139">
        <v>2005</v>
      </c>
      <c r="C14" s="199">
        <v>35.7</v>
      </c>
      <c r="D14" s="199">
        <v>85</v>
      </c>
      <c r="E14" s="199">
        <v>8.7</v>
      </c>
      <c r="F14" s="199">
        <v>125.9</v>
      </c>
      <c r="G14" s="199">
        <v>147.3</v>
      </c>
      <c r="H14" s="200"/>
      <c r="I14" s="139"/>
      <c r="J14" s="139"/>
      <c r="K14" s="139"/>
      <c r="L14" s="139"/>
      <c r="M14" s="139"/>
    </row>
    <row r="15" spans="1:13" s="173" customFormat="1" ht="12.7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1:13" s="169" customFormat="1" ht="12.75" hidden="1">
      <c r="A16" s="176" t="s">
        <v>83</v>
      </c>
      <c r="B16" s="176"/>
      <c r="C16" s="176">
        <f>SUM(C5:C14)</f>
        <v>350.76199999999994</v>
      </c>
      <c r="D16" s="176">
        <f>SUM(D5:D14)</f>
        <v>799.5550000000001</v>
      </c>
      <c r="E16" s="176">
        <f>SUM(E5:E14)</f>
        <v>74.1</v>
      </c>
      <c r="F16" s="176">
        <f>SUM(F5:F14)</f>
        <v>1204.6</v>
      </c>
      <c r="G16" s="176">
        <f>SUM(G5:G14)</f>
        <v>1455.7</v>
      </c>
      <c r="H16" s="176"/>
      <c r="I16" s="176"/>
      <c r="J16" s="176"/>
      <c r="K16" s="176"/>
      <c r="L16" s="176"/>
      <c r="M16" s="176"/>
    </row>
    <row r="18" spans="1:9" s="132" customFormat="1" ht="15">
      <c r="A18" s="131" t="s">
        <v>35</v>
      </c>
      <c r="B18" s="131" t="s">
        <v>444</v>
      </c>
      <c r="E18" s="136"/>
      <c r="F18" s="136"/>
      <c r="G18" s="136"/>
      <c r="H18" s="136"/>
      <c r="I18" s="137"/>
    </row>
    <row r="19" ht="15">
      <c r="C19" s="131"/>
    </row>
    <row r="20" s="176" customFormat="1" ht="15">
      <c r="C20" s="131"/>
    </row>
    <row r="21" spans="2:7" ht="12.75">
      <c r="B21" s="203"/>
      <c r="C21" s="173" t="s">
        <v>48</v>
      </c>
      <c r="D21" s="173" t="s">
        <v>49</v>
      </c>
      <c r="E21" s="173" t="s">
        <v>50</v>
      </c>
      <c r="F21" s="173" t="s">
        <v>51</v>
      </c>
      <c r="G21" s="173" t="s">
        <v>52</v>
      </c>
    </row>
    <row r="22" spans="2:7" ht="12.75">
      <c r="B22" s="139">
        <v>1996</v>
      </c>
      <c r="C22" s="184">
        <v>6563</v>
      </c>
      <c r="D22" s="184">
        <v>13755.009823182712</v>
      </c>
      <c r="E22" s="184">
        <v>19007.434944237917</v>
      </c>
      <c r="F22" s="184">
        <v>26038.628571428573</v>
      </c>
      <c r="G22" s="184">
        <v>16044.700304774806</v>
      </c>
    </row>
    <row r="23" spans="2:7" ht="12.75">
      <c r="B23" s="139">
        <v>1997</v>
      </c>
      <c r="C23" s="184">
        <v>6506</v>
      </c>
      <c r="D23" s="184">
        <v>14443.681318681318</v>
      </c>
      <c r="E23" s="184">
        <v>20590.40590405904</v>
      </c>
      <c r="F23" s="184">
        <v>26369.31818181818</v>
      </c>
      <c r="G23" s="184">
        <v>16037.325214253495</v>
      </c>
    </row>
    <row r="24" spans="2:7" ht="12.75">
      <c r="B24" s="139">
        <v>1998</v>
      </c>
      <c r="C24" s="184">
        <v>6556.037735849057</v>
      </c>
      <c r="D24" s="184">
        <v>14998.039215686276</v>
      </c>
      <c r="E24" s="184">
        <v>22825.454545454544</v>
      </c>
      <c r="F24" s="184">
        <v>27169.144144144142</v>
      </c>
      <c r="G24" s="184">
        <v>16177.862939585211</v>
      </c>
    </row>
    <row r="25" spans="2:7" ht="12.75">
      <c r="B25" s="139">
        <v>1999</v>
      </c>
      <c r="C25" s="184">
        <v>6541</v>
      </c>
      <c r="D25" s="184">
        <v>15077.429345722028</v>
      </c>
      <c r="E25" s="184">
        <v>25935.018050541516</v>
      </c>
      <c r="F25" s="184">
        <v>27134.110787172012</v>
      </c>
      <c r="G25" s="184">
        <v>16129.330775307526</v>
      </c>
    </row>
    <row r="26" spans="2:7" ht="12.75">
      <c r="B26" s="139">
        <v>2000</v>
      </c>
      <c r="C26" s="184">
        <v>6534.831460674158</v>
      </c>
      <c r="D26" s="184">
        <v>15261.725535610885</v>
      </c>
      <c r="E26" s="184">
        <v>27226.950354609933</v>
      </c>
      <c r="F26" s="184">
        <v>27763.22869955157</v>
      </c>
      <c r="G26" s="184">
        <v>16500.11235955056</v>
      </c>
    </row>
    <row r="27" spans="2:7" ht="12.75">
      <c r="B27" s="139">
        <v>2001</v>
      </c>
      <c r="C27" s="184">
        <v>6617</v>
      </c>
      <c r="D27" s="184">
        <v>15708</v>
      </c>
      <c r="E27" s="184">
        <v>26926.573426573428</v>
      </c>
      <c r="F27" s="184">
        <v>26688</v>
      </c>
      <c r="G27" s="184">
        <v>16711</v>
      </c>
    </row>
    <row r="28" spans="2:7" ht="12.75">
      <c r="B28" s="139">
        <v>2002</v>
      </c>
      <c r="C28" s="184">
        <v>6574</v>
      </c>
      <c r="D28" s="184">
        <v>16143</v>
      </c>
      <c r="E28" s="184">
        <v>29181</v>
      </c>
      <c r="F28" s="184">
        <v>26646</v>
      </c>
      <c r="G28" s="184">
        <v>16633</v>
      </c>
    </row>
    <row r="29" spans="2:7" ht="12.75">
      <c r="B29" s="139">
        <v>2003</v>
      </c>
      <c r="C29" s="184">
        <v>6536</v>
      </c>
      <c r="D29" s="184">
        <v>16226</v>
      </c>
      <c r="E29" s="184">
        <v>29394</v>
      </c>
      <c r="F29" s="184">
        <v>25193</v>
      </c>
      <c r="G29" s="184">
        <v>16207</v>
      </c>
    </row>
    <row r="30" spans="2:7" ht="12.75">
      <c r="B30" s="139">
        <v>2004</v>
      </c>
      <c r="C30" s="184">
        <v>6573</v>
      </c>
      <c r="D30" s="184">
        <v>16600</v>
      </c>
      <c r="E30" s="184">
        <v>29423</v>
      </c>
      <c r="F30" s="184">
        <v>26588</v>
      </c>
      <c r="G30" s="184">
        <v>16287</v>
      </c>
    </row>
    <row r="31" spans="2:7" ht="12.75">
      <c r="B31" s="139">
        <v>2005</v>
      </c>
      <c r="C31" s="184">
        <f>'S19,20'!C26</f>
        <v>6616.296296296296</v>
      </c>
      <c r="D31" s="184">
        <f>'S19,20'!D26</f>
        <v>16176.213130352045</v>
      </c>
      <c r="E31" s="184">
        <f>'S19,20'!E26</f>
        <v>28930</v>
      </c>
      <c r="F31" s="184">
        <f>'S19,20'!F26</f>
        <v>27246.916251893526</v>
      </c>
      <c r="G31" s="184">
        <f>'S19,20'!H26</f>
        <v>16285.177406875206</v>
      </c>
    </row>
    <row r="32" spans="3:8" s="176" customFormat="1" ht="12.75" hidden="1">
      <c r="C32" s="197"/>
      <c r="D32" s="197"/>
      <c r="E32" s="197"/>
      <c r="F32" s="197"/>
      <c r="G32" s="197"/>
      <c r="H32" s="176">
        <f>SUM(G22:G31)</f>
        <v>163012.5090003468</v>
      </c>
    </row>
    <row r="33" spans="3:7" s="176" customFormat="1" ht="12.75">
      <c r="C33" s="197"/>
      <c r="D33" s="197"/>
      <c r="E33" s="197"/>
      <c r="F33" s="197"/>
      <c r="G33" s="197"/>
    </row>
    <row r="34" spans="1:13" s="173" customFormat="1" ht="12.7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</row>
    <row r="35" spans="9:14" ht="12.75">
      <c r="I35" s="229"/>
      <c r="J35" s="229"/>
      <c r="K35" s="229"/>
      <c r="L35" s="229"/>
      <c r="M35" s="354"/>
      <c r="N35" s="229"/>
    </row>
    <row r="36" spans="1:14" s="132" customFormat="1" ht="15">
      <c r="A36" s="131" t="s">
        <v>36</v>
      </c>
      <c r="B36" s="131" t="s">
        <v>445</v>
      </c>
      <c r="E36" s="136"/>
      <c r="F36" s="136"/>
      <c r="G36" s="136"/>
      <c r="H36" s="164"/>
      <c r="I36" s="356"/>
      <c r="J36" s="357"/>
      <c r="K36" s="357"/>
      <c r="L36" s="357"/>
      <c r="M36" s="357"/>
      <c r="N36" s="357"/>
    </row>
    <row r="37" spans="3:8" ht="12.75">
      <c r="C37" s="190"/>
      <c r="D37" s="174"/>
      <c r="E37" s="174"/>
      <c r="F37" s="174"/>
      <c r="G37" s="174"/>
      <c r="H37" s="174"/>
    </row>
    <row r="38" spans="3:8" ht="12.75">
      <c r="C38" s="190"/>
      <c r="D38" s="174"/>
      <c r="E38" s="174"/>
      <c r="F38" s="174"/>
      <c r="G38" s="174"/>
      <c r="H38" s="174"/>
    </row>
    <row r="39" spans="1:12" s="163" customFormat="1" ht="12.75">
      <c r="A39" s="203"/>
      <c r="B39" s="203"/>
      <c r="C39" s="203"/>
      <c r="D39" s="174" t="s">
        <v>48</v>
      </c>
      <c r="E39" s="174" t="s">
        <v>49</v>
      </c>
      <c r="F39" s="129" t="s">
        <v>50</v>
      </c>
      <c r="G39" s="174" t="s">
        <v>51</v>
      </c>
      <c r="H39" s="174" t="s">
        <v>52</v>
      </c>
      <c r="I39" s="279" t="s">
        <v>53</v>
      </c>
      <c r="J39" s="204"/>
      <c r="L39" s="204"/>
    </row>
    <row r="40" spans="2:9" ht="12.75">
      <c r="B40" s="172" t="s">
        <v>446</v>
      </c>
      <c r="D40" s="239">
        <f>+'S10,11'!C13</f>
        <v>34353</v>
      </c>
      <c r="E40" s="239">
        <f>+'S10,11'!E13</f>
        <v>67862</v>
      </c>
      <c r="F40" s="239">
        <f>+'S10,11'!F13</f>
        <v>8679</v>
      </c>
      <c r="G40" s="239">
        <f>+'S10,11'!G13</f>
        <v>137948</v>
      </c>
      <c r="H40" s="239">
        <f>+'S10,11'!I13</f>
        <v>154729</v>
      </c>
      <c r="I40" s="261">
        <f>SUM(D40:H40)</f>
        <v>403571</v>
      </c>
    </row>
    <row r="41" spans="2:9" ht="12.75">
      <c r="B41" s="172" t="s">
        <v>447</v>
      </c>
      <c r="D41" s="239">
        <f>+'S16'!C18</f>
        <v>1375</v>
      </c>
      <c r="E41" s="239">
        <f>+'S16'!D18</f>
        <v>17144</v>
      </c>
      <c r="F41" s="239"/>
      <c r="G41" s="239">
        <f>+'S16'!E18</f>
        <v>-12040</v>
      </c>
      <c r="H41" s="239">
        <f>+'S16'!F18</f>
        <v>-7397</v>
      </c>
      <c r="I41" s="261">
        <f>SUM(D41:H41)</f>
        <v>-918</v>
      </c>
    </row>
    <row r="42" spans="2:9" ht="12.75">
      <c r="B42" s="172" t="s">
        <v>448</v>
      </c>
      <c r="D42" s="239">
        <f>SUM(D40:D41)</f>
        <v>35728</v>
      </c>
      <c r="E42" s="239">
        <f>SUM(E40:E41)</f>
        <v>85006</v>
      </c>
      <c r="F42" s="239">
        <f>SUM(F40:F41)</f>
        <v>8679</v>
      </c>
      <c r="G42" s="239">
        <f>SUM(G40:G41)</f>
        <v>125908</v>
      </c>
      <c r="H42" s="239">
        <f>SUM(H40:H41)</f>
        <v>147332</v>
      </c>
      <c r="I42" s="261">
        <f>SUM(D42:H42)</f>
        <v>402653</v>
      </c>
    </row>
    <row r="43" spans="2:9" ht="12.75">
      <c r="B43" s="139" t="s">
        <v>378</v>
      </c>
      <c r="D43" s="239">
        <v>38370</v>
      </c>
      <c r="E43" s="239">
        <v>82155</v>
      </c>
      <c r="F43" s="239">
        <v>8621</v>
      </c>
      <c r="G43" s="239">
        <v>110545</v>
      </c>
      <c r="H43" s="239">
        <v>148758</v>
      </c>
      <c r="I43" s="261">
        <f>SUM(D43:H43)</f>
        <v>388449</v>
      </c>
    </row>
    <row r="44" spans="2:9" ht="12.75">
      <c r="B44" s="139" t="s">
        <v>379</v>
      </c>
      <c r="D44" s="239">
        <v>-2875</v>
      </c>
      <c r="E44" s="239">
        <v>4997</v>
      </c>
      <c r="F44" s="239"/>
      <c r="G44" s="239">
        <v>11495</v>
      </c>
      <c r="H44" s="239">
        <v>-2038</v>
      </c>
      <c r="I44" s="437">
        <f>SUM(D44:H44)</f>
        <v>11579</v>
      </c>
    </row>
    <row r="45" spans="2:10" ht="12.75">
      <c r="B45" s="162" t="s">
        <v>380</v>
      </c>
      <c r="D45" s="239">
        <f aca="true" t="shared" si="0" ref="D45:I45">SUM(D43:D44)</f>
        <v>35495</v>
      </c>
      <c r="E45" s="239">
        <f t="shared" si="0"/>
        <v>87152</v>
      </c>
      <c r="F45" s="239">
        <f t="shared" si="0"/>
        <v>8621</v>
      </c>
      <c r="G45" s="239">
        <f t="shared" si="0"/>
        <v>122040</v>
      </c>
      <c r="H45" s="239">
        <f t="shared" si="0"/>
        <v>146720</v>
      </c>
      <c r="I45" s="436">
        <f t="shared" si="0"/>
        <v>400028</v>
      </c>
      <c r="J45" s="183"/>
    </row>
    <row r="46" spans="3:9" ht="12.75">
      <c r="C46" s="205"/>
      <c r="D46" s="206"/>
      <c r="E46" s="206"/>
      <c r="F46" s="206"/>
      <c r="G46" s="206"/>
      <c r="H46" s="206"/>
      <c r="I46" s="207"/>
    </row>
    <row r="47" spans="4:9" ht="12.75">
      <c r="D47" s="174"/>
      <c r="E47" s="174"/>
      <c r="F47" s="174"/>
      <c r="G47" s="174"/>
      <c r="H47" s="174"/>
      <c r="I47" s="173"/>
    </row>
    <row r="48" spans="2:7" ht="12.75">
      <c r="B48" s="203"/>
      <c r="C48" s="173"/>
      <c r="D48" s="173"/>
      <c r="E48" s="173"/>
      <c r="F48" s="173"/>
      <c r="G48" s="173"/>
    </row>
    <row r="49" spans="3:14" ht="12.75">
      <c r="C49" s="184"/>
      <c r="D49" s="184"/>
      <c r="E49" s="184"/>
      <c r="F49" s="184"/>
      <c r="G49" s="184"/>
      <c r="I49" s="203"/>
      <c r="J49" s="173"/>
      <c r="K49" s="173"/>
      <c r="L49" s="173"/>
      <c r="M49" s="173"/>
      <c r="N49" s="173"/>
    </row>
    <row r="50" spans="3:14" ht="12.75">
      <c r="C50" s="184"/>
      <c r="D50" s="184"/>
      <c r="E50" s="184"/>
      <c r="F50" s="184"/>
      <c r="G50" s="184"/>
      <c r="J50" s="184"/>
      <c r="K50" s="184"/>
      <c r="L50" s="184"/>
      <c r="M50" s="184"/>
      <c r="N50" s="184"/>
    </row>
    <row r="51" spans="3:14" ht="12.75">
      <c r="C51" s="184"/>
      <c r="D51" s="184"/>
      <c r="E51" s="184"/>
      <c r="F51" s="184"/>
      <c r="G51" s="184"/>
      <c r="J51" s="184"/>
      <c r="K51" s="184"/>
      <c r="L51" s="184"/>
      <c r="M51" s="184"/>
      <c r="N51" s="184"/>
    </row>
    <row r="52" spans="3:14" ht="12.75">
      <c r="C52" s="184"/>
      <c r="D52" s="184"/>
      <c r="E52" s="184"/>
      <c r="F52" s="184"/>
      <c r="G52" s="184"/>
      <c r="J52" s="184"/>
      <c r="K52" s="184"/>
      <c r="L52" s="184"/>
      <c r="M52" s="184"/>
      <c r="N52" s="184"/>
    </row>
    <row r="53" spans="3:14" ht="12.75">
      <c r="C53" s="184"/>
      <c r="D53" s="184"/>
      <c r="E53" s="184"/>
      <c r="F53" s="184"/>
      <c r="G53" s="184"/>
      <c r="J53" s="184"/>
      <c r="K53" s="184"/>
      <c r="L53" s="184"/>
      <c r="M53" s="184"/>
      <c r="N53" s="184"/>
    </row>
    <row r="54" spans="3:14" ht="12.75">
      <c r="C54" s="184"/>
      <c r="D54" s="184"/>
      <c r="E54" s="184"/>
      <c r="F54" s="184"/>
      <c r="G54" s="184"/>
      <c r="J54" s="184"/>
      <c r="K54" s="184"/>
      <c r="L54" s="184"/>
      <c r="M54" s="184"/>
      <c r="N54" s="184"/>
    </row>
    <row r="55" spans="3:14" ht="12.75">
      <c r="C55" s="184"/>
      <c r="D55" s="184"/>
      <c r="E55" s="184"/>
      <c r="F55" s="184"/>
      <c r="G55" s="184"/>
      <c r="J55" s="184"/>
      <c r="K55" s="184"/>
      <c r="L55" s="184"/>
      <c r="M55" s="184"/>
      <c r="N55" s="184"/>
    </row>
    <row r="56" spans="3:14" ht="12.75">
      <c r="C56" s="184"/>
      <c r="D56" s="184"/>
      <c r="E56" s="184"/>
      <c r="F56" s="184"/>
      <c r="G56" s="184"/>
      <c r="J56" s="184"/>
      <c r="K56" s="184"/>
      <c r="L56" s="184"/>
      <c r="M56" s="184"/>
      <c r="N56" s="184"/>
    </row>
    <row r="57" spans="3:14" ht="12.75">
      <c r="C57" s="184"/>
      <c r="D57" s="184"/>
      <c r="E57" s="184"/>
      <c r="F57" s="184"/>
      <c r="G57" s="184"/>
      <c r="J57" s="184"/>
      <c r="K57" s="184"/>
      <c r="L57" s="184"/>
      <c r="M57" s="184"/>
      <c r="N57" s="184"/>
    </row>
    <row r="58" spans="3:7" ht="12.75">
      <c r="C58" s="184"/>
      <c r="D58" s="184"/>
      <c r="E58" s="184"/>
      <c r="F58" s="184"/>
      <c r="G58" s="184"/>
    </row>
    <row r="61" spans="2:7" ht="12.75">
      <c r="B61" s="203"/>
      <c r="C61" s="173"/>
      <c r="D61" s="173"/>
      <c r="E61" s="173"/>
      <c r="F61" s="173"/>
      <c r="G61" s="173"/>
    </row>
    <row r="62" spans="3:7" ht="12.75">
      <c r="C62" s="358"/>
      <c r="D62" s="358"/>
      <c r="E62" s="358"/>
      <c r="F62" s="358"/>
      <c r="G62" s="358"/>
    </row>
    <row r="63" spans="3:7" ht="12.75">
      <c r="C63" s="358"/>
      <c r="D63" s="358"/>
      <c r="E63" s="358"/>
      <c r="F63" s="358"/>
      <c r="G63" s="358"/>
    </row>
    <row r="64" spans="3:7" ht="12.75">
      <c r="C64" s="358"/>
      <c r="D64" s="358"/>
      <c r="E64" s="358"/>
      <c r="F64" s="358"/>
      <c r="G64" s="358"/>
    </row>
    <row r="65" spans="3:7" ht="12.75">
      <c r="C65" s="358"/>
      <c r="D65" s="358"/>
      <c r="E65" s="358"/>
      <c r="F65" s="358"/>
      <c r="G65" s="358"/>
    </row>
    <row r="66" spans="3:7" ht="12.75">
      <c r="C66" s="358"/>
      <c r="D66" s="358"/>
      <c r="E66" s="358"/>
      <c r="F66" s="358"/>
      <c r="G66" s="358"/>
    </row>
    <row r="67" spans="3:7" ht="12.75">
      <c r="C67" s="358"/>
      <c r="D67" s="358"/>
      <c r="E67" s="358"/>
      <c r="F67" s="358"/>
      <c r="G67" s="358"/>
    </row>
    <row r="68" spans="3:7" ht="12.75">
      <c r="C68" s="358"/>
      <c r="D68" s="358"/>
      <c r="E68" s="358"/>
      <c r="F68" s="358"/>
      <c r="G68" s="358"/>
    </row>
    <row r="69" spans="3:7" ht="12.75">
      <c r="C69" s="358"/>
      <c r="D69" s="358"/>
      <c r="E69" s="358"/>
      <c r="F69" s="358"/>
      <c r="G69" s="358"/>
    </row>
    <row r="70" spans="3:7" ht="12.75">
      <c r="C70" s="358"/>
      <c r="D70" s="358"/>
      <c r="E70" s="358"/>
      <c r="F70" s="358"/>
      <c r="G70" s="358"/>
    </row>
    <row r="71" spans="3:7" ht="12.75">
      <c r="C71" s="358"/>
      <c r="D71" s="358"/>
      <c r="E71" s="358"/>
      <c r="F71" s="358"/>
      <c r="G71" s="358"/>
    </row>
    <row r="73" spans="2:7" ht="12.75">
      <c r="B73" s="203"/>
      <c r="C73" s="173"/>
      <c r="D73" s="173"/>
      <c r="E73" s="173"/>
      <c r="F73" s="173"/>
      <c r="G73" s="173"/>
    </row>
    <row r="74" spans="3:7" ht="12.75">
      <c r="C74" s="184"/>
      <c r="D74" s="184"/>
      <c r="E74" s="184"/>
      <c r="F74" s="184"/>
      <c r="G74" s="184"/>
    </row>
    <row r="75" spans="3:7" ht="12.75">
      <c r="C75" s="184"/>
      <c r="D75" s="184"/>
      <c r="E75" s="184"/>
      <c r="F75" s="184"/>
      <c r="G75" s="184"/>
    </row>
    <row r="76" spans="3:7" ht="12.75">
      <c r="C76" s="184"/>
      <c r="D76" s="184"/>
      <c r="E76" s="184"/>
      <c r="F76" s="184"/>
      <c r="G76" s="184"/>
    </row>
    <row r="77" spans="3:7" ht="12.75">
      <c r="C77" s="184"/>
      <c r="D77" s="184"/>
      <c r="E77" s="184"/>
      <c r="F77" s="184"/>
      <c r="G77" s="184"/>
    </row>
    <row r="78" spans="3:7" ht="12.75">
      <c r="C78" s="184"/>
      <c r="D78" s="184"/>
      <c r="E78" s="184"/>
      <c r="F78" s="184"/>
      <c r="G78" s="184"/>
    </row>
    <row r="79" spans="3:7" ht="12.75">
      <c r="C79" s="184"/>
      <c r="D79" s="184"/>
      <c r="E79" s="184"/>
      <c r="F79" s="184"/>
      <c r="G79" s="184"/>
    </row>
    <row r="80" spans="3:7" ht="12.75">
      <c r="C80" s="184"/>
      <c r="D80" s="184"/>
      <c r="E80" s="184"/>
      <c r="F80" s="184"/>
      <c r="G80" s="184"/>
    </row>
    <row r="81" spans="3:7" ht="12.75">
      <c r="C81" s="184"/>
      <c r="D81" s="184"/>
      <c r="E81" s="184"/>
      <c r="F81" s="184"/>
      <c r="G81" s="184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72" r:id="rId2"/>
  <headerFooter alignWithMargins="0">
    <oddFooter>&amp;CNordel 1999&amp;R&amp;D &amp;T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90" zoomScaleNormal="90" zoomScalePageLayoutView="0" workbookViewId="0" topLeftCell="A1">
      <selection activeCell="A28" sqref="A28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5" width="8.7109375" style="2" customWidth="1"/>
    <col min="6" max="6" width="8.7109375" style="55" customWidth="1"/>
    <col min="7" max="7" width="8.7109375" style="2" customWidth="1"/>
    <col min="8" max="8" width="9.28125" style="0" customWidth="1"/>
    <col min="9" max="9" width="12.140625" style="0" customWidth="1"/>
    <col min="10" max="10" width="4.57421875" style="0" customWidth="1"/>
    <col min="11" max="12" width="12.140625" style="0" customWidth="1"/>
  </cols>
  <sheetData>
    <row r="1" spans="1:8" s="23" customFormat="1" ht="15">
      <c r="A1" s="131" t="s">
        <v>38</v>
      </c>
      <c r="B1" s="131" t="s">
        <v>449</v>
      </c>
      <c r="C1" s="132"/>
      <c r="D1" s="136"/>
      <c r="E1" s="136"/>
      <c r="F1" s="208"/>
      <c r="G1" s="120"/>
      <c r="H1" s="132"/>
    </row>
    <row r="2" spans="1:8" s="23" customFormat="1" ht="15">
      <c r="A2" s="131"/>
      <c r="B2" s="131"/>
      <c r="C2" s="132"/>
      <c r="D2" s="136"/>
      <c r="E2" s="136"/>
      <c r="F2" s="208"/>
      <c r="G2" s="120"/>
      <c r="H2" s="132"/>
    </row>
    <row r="3" spans="1:8" ht="12.75">
      <c r="A3" s="139"/>
      <c r="B3" s="139"/>
      <c r="C3" s="139"/>
      <c r="D3" s="139"/>
      <c r="E3" s="139"/>
      <c r="F3" s="125"/>
      <c r="G3" s="125"/>
      <c r="H3" s="139"/>
    </row>
    <row r="4" spans="1:8" s="2" customFormat="1" ht="12.75">
      <c r="A4" s="174"/>
      <c r="B4" s="203"/>
      <c r="C4" s="173" t="s">
        <v>48</v>
      </c>
      <c r="D4" s="123" t="s">
        <v>49</v>
      </c>
      <c r="E4" s="173" t="s">
        <v>50</v>
      </c>
      <c r="F4" s="123" t="s">
        <v>51</v>
      </c>
      <c r="G4" s="123" t="s">
        <v>52</v>
      </c>
      <c r="H4" s="174"/>
    </row>
    <row r="5" spans="1:8" ht="15.75" customHeight="1">
      <c r="A5" s="139"/>
      <c r="B5" s="129">
        <v>1996</v>
      </c>
      <c r="C5" s="343">
        <v>948</v>
      </c>
      <c r="D5" s="343">
        <v>1252</v>
      </c>
      <c r="E5" s="343">
        <v>98</v>
      </c>
      <c r="F5" s="343">
        <v>982</v>
      </c>
      <c r="G5" s="343">
        <v>2299</v>
      </c>
      <c r="H5" s="139"/>
    </row>
    <row r="6" spans="1:8" ht="15.75" customHeight="1">
      <c r="A6" s="139"/>
      <c r="B6" s="129">
        <v>1997</v>
      </c>
      <c r="C6" s="343">
        <v>880</v>
      </c>
      <c r="D6" s="343">
        <v>1287</v>
      </c>
      <c r="E6" s="343">
        <v>105</v>
      </c>
      <c r="F6" s="343">
        <v>1043</v>
      </c>
      <c r="G6" s="343">
        <v>2269</v>
      </c>
      <c r="H6" s="139"/>
    </row>
    <row r="7" spans="1:8" ht="15.75" customHeight="1">
      <c r="A7" s="139"/>
      <c r="B7" s="129">
        <v>1998</v>
      </c>
      <c r="C7" s="343">
        <v>855</v>
      </c>
      <c r="D7" s="343">
        <v>1309</v>
      </c>
      <c r="E7" s="343">
        <v>113</v>
      </c>
      <c r="F7" s="343">
        <v>1134</v>
      </c>
      <c r="G7" s="343">
        <v>2275</v>
      </c>
      <c r="H7" s="139"/>
    </row>
    <row r="8" spans="1:8" ht="15.75" customHeight="1">
      <c r="A8" s="139"/>
      <c r="B8" s="129">
        <v>1999</v>
      </c>
      <c r="C8" s="343">
        <v>841</v>
      </c>
      <c r="D8" s="343">
        <v>1340</v>
      </c>
      <c r="E8" s="343">
        <v>122</v>
      </c>
      <c r="F8" s="343">
        <v>1203</v>
      </c>
      <c r="G8" s="343">
        <v>2240</v>
      </c>
      <c r="H8" s="139"/>
    </row>
    <row r="9" spans="1:8" ht="15.75" customHeight="1">
      <c r="A9" s="139"/>
      <c r="B9" s="129">
        <v>2000</v>
      </c>
      <c r="C9" s="343">
        <v>813</v>
      </c>
      <c r="D9" s="343">
        <v>1327</v>
      </c>
      <c r="E9" s="343">
        <v>130</v>
      </c>
      <c r="F9" s="343">
        <v>1304</v>
      </c>
      <c r="G9" s="343">
        <v>2110</v>
      </c>
      <c r="H9" s="139"/>
    </row>
    <row r="10" spans="1:8" ht="15.75" customHeight="1">
      <c r="A10" s="139"/>
      <c r="B10" s="129">
        <v>2001</v>
      </c>
      <c r="C10" s="343">
        <v>834</v>
      </c>
      <c r="D10" s="343">
        <v>1373</v>
      </c>
      <c r="E10" s="343">
        <v>139</v>
      </c>
      <c r="F10" s="343">
        <v>1294</v>
      </c>
      <c r="G10" s="343">
        <v>2290</v>
      </c>
      <c r="H10" s="139"/>
    </row>
    <row r="11" spans="1:8" ht="15.75" customHeight="1">
      <c r="A11" s="139"/>
      <c r="B11" s="129">
        <v>2002</v>
      </c>
      <c r="C11" s="343">
        <v>821</v>
      </c>
      <c r="D11" s="343">
        <v>1411</v>
      </c>
      <c r="E11" s="343">
        <v>143</v>
      </c>
      <c r="F11" s="343">
        <v>1157</v>
      </c>
      <c r="G11" s="343">
        <v>2280</v>
      </c>
      <c r="H11" s="139"/>
    </row>
    <row r="12" spans="1:8" ht="15.75" customHeight="1">
      <c r="A12" s="139"/>
      <c r="B12" s="129">
        <v>2003</v>
      </c>
      <c r="C12" s="343">
        <v>866</v>
      </c>
      <c r="D12" s="343">
        <v>1488</v>
      </c>
      <c r="E12" s="343">
        <v>143</v>
      </c>
      <c r="F12" s="343">
        <v>1191</v>
      </c>
      <c r="G12" s="343">
        <v>2308</v>
      </c>
      <c r="H12" s="139"/>
    </row>
    <row r="13" spans="1:8" ht="15.75" customHeight="1">
      <c r="A13" s="139"/>
      <c r="B13" s="129">
        <v>2004</v>
      </c>
      <c r="C13" s="343">
        <v>839</v>
      </c>
      <c r="D13" s="343">
        <v>1486</v>
      </c>
      <c r="E13" s="343">
        <v>146</v>
      </c>
      <c r="F13" s="343">
        <v>1382</v>
      </c>
      <c r="G13" s="343">
        <v>2368</v>
      </c>
      <c r="H13" s="139"/>
    </row>
    <row r="14" spans="1:8" ht="15.75" customHeight="1">
      <c r="A14" s="139"/>
      <c r="B14" s="129">
        <v>2005</v>
      </c>
      <c r="C14" s="343">
        <v>824</v>
      </c>
      <c r="D14" s="343">
        <v>1359</v>
      </c>
      <c r="E14" s="343">
        <v>152</v>
      </c>
      <c r="F14" s="343">
        <v>1255</v>
      </c>
      <c r="G14" s="343">
        <v>2260</v>
      </c>
      <c r="H14" s="139"/>
    </row>
    <row r="15" spans="1:8" ht="12.75">
      <c r="A15" s="139"/>
      <c r="B15" s="139"/>
      <c r="C15" s="139"/>
      <c r="D15" s="139"/>
      <c r="E15" s="139"/>
      <c r="F15" s="125"/>
      <c r="G15" s="139"/>
      <c r="H15" s="139"/>
    </row>
    <row r="16" spans="1:8" ht="12.75">
      <c r="A16" s="139"/>
      <c r="B16" s="139"/>
      <c r="C16" s="139"/>
      <c r="D16" s="139"/>
      <c r="E16" s="139"/>
      <c r="F16" s="125"/>
      <c r="G16" s="139"/>
      <c r="H16" s="139"/>
    </row>
    <row r="17" spans="2:7" ht="12.75" hidden="1">
      <c r="B17" t="s">
        <v>179</v>
      </c>
      <c r="C17"/>
      <c r="D17"/>
      <c r="E17"/>
      <c r="F17" s="95"/>
      <c r="G17"/>
    </row>
    <row r="18" spans="2:7" ht="12.75" hidden="1">
      <c r="B18" t="s">
        <v>180</v>
      </c>
      <c r="C18"/>
      <c r="D18"/>
      <c r="E18"/>
      <c r="F18" s="95"/>
      <c r="G18"/>
    </row>
    <row r="20" spans="3:7" s="3" customFormat="1" ht="12.75">
      <c r="C20" s="11"/>
      <c r="D20" s="11"/>
      <c r="E20" s="11"/>
      <c r="F20" s="55"/>
      <c r="G20" s="11"/>
    </row>
    <row r="21" spans="2:8" s="3" customFormat="1" ht="12.75">
      <c r="B21" s="96" t="s">
        <v>239</v>
      </c>
      <c r="C21" s="3">
        <f>SUM(C5:C14)</f>
        <v>8521</v>
      </c>
      <c r="D21" s="3">
        <f>SUM(D5:D14)</f>
        <v>13632</v>
      </c>
      <c r="E21" s="3">
        <f>SUM(E5:E14)</f>
        <v>1291</v>
      </c>
      <c r="F21" s="95">
        <f>SUM(F5:F14)</f>
        <v>11945</v>
      </c>
      <c r="G21" s="3">
        <f>SUM(G5:G14)</f>
        <v>22699</v>
      </c>
      <c r="H21" s="3">
        <f>SUM(C21:G21)</f>
        <v>58088</v>
      </c>
    </row>
    <row r="23" spans="3:7" s="139" customFormat="1" ht="12.75">
      <c r="C23" s="174"/>
      <c r="D23" s="174"/>
      <c r="E23" s="174"/>
      <c r="F23" s="129"/>
      <c r="G23" s="174"/>
    </row>
    <row r="36" ht="12.75">
      <c r="H36" s="13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r:id="rId2"/>
  <headerFooter alignWithMargins="0">
    <oddFooter>&amp;CNordel 1999&amp;R&amp;D &amp;T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zoomScalePageLayoutView="0" workbookViewId="0" topLeftCell="A7">
      <selection activeCell="H35" sqref="H35"/>
    </sheetView>
  </sheetViews>
  <sheetFormatPr defaultColWidth="9.140625" defaultRowHeight="12.75"/>
  <cols>
    <col min="1" max="1" width="5.57421875" style="139" customWidth="1"/>
    <col min="2" max="2" width="13.421875" style="139" customWidth="1"/>
    <col min="3" max="3" width="19.8515625" style="139" customWidth="1"/>
    <col min="4" max="4" width="13.140625" style="139" customWidth="1"/>
    <col min="5" max="5" width="12.140625" style="139" customWidth="1"/>
    <col min="6" max="6" width="11.28125" style="139" customWidth="1"/>
    <col min="7" max="8" width="12.140625" style="139" customWidth="1"/>
    <col min="9" max="9" width="11.57421875" style="139" customWidth="1"/>
    <col min="10" max="10" width="12.140625" style="139" customWidth="1"/>
    <col min="11" max="11" width="2.57421875" style="125" customWidth="1"/>
    <col min="12" max="12" width="7.8515625" style="139" bestFit="1" customWidth="1"/>
    <col min="13" max="14" width="12.140625" style="139" customWidth="1"/>
    <col min="15" max="16384" width="9.140625" style="139" customWidth="1"/>
  </cols>
  <sheetData>
    <row r="2" ht="20.25">
      <c r="A2" s="503" t="s">
        <v>525</v>
      </c>
    </row>
    <row r="4" spans="1:11" ht="15">
      <c r="A4" s="131" t="s">
        <v>40</v>
      </c>
      <c r="B4" s="213" t="s">
        <v>524</v>
      </c>
      <c r="C4" s="132"/>
      <c r="D4" s="137"/>
      <c r="E4" s="136"/>
      <c r="F4" s="136"/>
      <c r="H4" s="137"/>
      <c r="I4" s="136"/>
      <c r="J4" s="208"/>
      <c r="K4" s="132"/>
    </row>
    <row r="5" spans="1:11" ht="15">
      <c r="A5" s="131"/>
      <c r="B5" s="131"/>
      <c r="C5" s="132"/>
      <c r="D5" s="137"/>
      <c r="E5" s="136"/>
      <c r="F5" s="136"/>
      <c r="G5" s="136"/>
      <c r="H5" s="137"/>
      <c r="I5" s="136"/>
      <c r="J5" s="208"/>
      <c r="K5" s="132"/>
    </row>
    <row r="6" spans="10:11" ht="12.75">
      <c r="J6" s="125"/>
      <c r="K6" s="139"/>
    </row>
    <row r="7" spans="2:11" ht="22.5" customHeight="1">
      <c r="B7" s="203"/>
      <c r="C7" s="203"/>
      <c r="D7" s="344" t="s">
        <v>409</v>
      </c>
      <c r="E7" s="344" t="s">
        <v>410</v>
      </c>
      <c r="F7" s="345" t="s">
        <v>49</v>
      </c>
      <c r="G7" s="346" t="s">
        <v>411</v>
      </c>
      <c r="H7" s="344" t="s">
        <v>412</v>
      </c>
      <c r="I7" s="345" t="s">
        <v>413</v>
      </c>
      <c r="K7" s="163"/>
    </row>
    <row r="8" spans="2:11" ht="14.25">
      <c r="B8" s="445" t="s">
        <v>414</v>
      </c>
      <c r="C8" s="203"/>
      <c r="D8" s="319">
        <v>7535</v>
      </c>
      <c r="E8" s="319">
        <v>5142</v>
      </c>
      <c r="F8" s="622">
        <v>16617</v>
      </c>
      <c r="G8" s="319">
        <v>1507</v>
      </c>
      <c r="H8" s="623">
        <v>28793</v>
      </c>
      <c r="I8" s="399">
        <v>33212</v>
      </c>
      <c r="K8" s="161"/>
    </row>
    <row r="9" spans="2:11" ht="14.25">
      <c r="B9" s="445" t="s">
        <v>415</v>
      </c>
      <c r="C9" s="203"/>
      <c r="D9" s="319">
        <v>4560</v>
      </c>
      <c r="E9" s="319">
        <v>2960</v>
      </c>
      <c r="F9" s="624">
        <v>13650</v>
      </c>
      <c r="G9" s="319">
        <v>1374</v>
      </c>
      <c r="H9" s="623">
        <v>23100</v>
      </c>
      <c r="I9" s="399">
        <v>27870</v>
      </c>
      <c r="K9" s="161"/>
    </row>
    <row r="10" spans="2:11" ht="14.25">
      <c r="B10" s="138" t="s">
        <v>416</v>
      </c>
      <c r="C10" s="203"/>
      <c r="D10" s="623">
        <v>3750</v>
      </c>
      <c r="E10" s="623">
        <v>2690</v>
      </c>
      <c r="F10" s="624">
        <v>14800</v>
      </c>
      <c r="G10" s="623">
        <v>1162</v>
      </c>
      <c r="H10" s="623">
        <v>21600</v>
      </c>
      <c r="I10" s="399">
        <v>26300</v>
      </c>
      <c r="K10" s="163"/>
    </row>
    <row r="11" spans="1:11" ht="14.25">
      <c r="A11" s="203"/>
      <c r="B11" s="203"/>
      <c r="C11" s="374"/>
      <c r="D11" s="375"/>
      <c r="E11" s="374"/>
      <c r="F11" s="376"/>
      <c r="G11" s="374"/>
      <c r="H11" s="377"/>
      <c r="I11" s="374"/>
      <c r="J11" s="163"/>
      <c r="K11" s="163"/>
    </row>
    <row r="12" spans="1:11" ht="14.25">
      <c r="A12" s="123" t="s">
        <v>77</v>
      </c>
      <c r="B12" s="446" t="s">
        <v>485</v>
      </c>
      <c r="C12" s="163"/>
      <c r="D12" s="369"/>
      <c r="E12" s="446"/>
      <c r="F12" s="447"/>
      <c r="G12" s="446"/>
      <c r="H12" s="212"/>
      <c r="I12" s="446"/>
      <c r="J12" s="163"/>
      <c r="K12" s="163"/>
    </row>
    <row r="13" spans="1:11" ht="14.25">
      <c r="A13" s="123"/>
      <c r="B13" s="125" t="s">
        <v>282</v>
      </c>
      <c r="C13" s="125" t="s">
        <v>282</v>
      </c>
      <c r="D13" s="125" t="s">
        <v>282</v>
      </c>
      <c r="E13" s="125" t="s">
        <v>282</v>
      </c>
      <c r="F13" s="125" t="s">
        <v>282</v>
      </c>
      <c r="G13" s="125" t="s">
        <v>282</v>
      </c>
      <c r="H13" s="212"/>
      <c r="I13" s="446"/>
      <c r="J13" s="163"/>
      <c r="K13" s="163"/>
    </row>
    <row r="14" spans="1:11" ht="14.25">
      <c r="A14" s="123" t="s">
        <v>78</v>
      </c>
      <c r="B14" s="446" t="s">
        <v>610</v>
      </c>
      <c r="C14" s="163"/>
      <c r="D14" s="369"/>
      <c r="E14" s="446"/>
      <c r="F14" s="447"/>
      <c r="G14" s="446"/>
      <c r="H14" s="212"/>
      <c r="I14" s="446"/>
      <c r="J14" s="163"/>
      <c r="K14" s="163"/>
    </row>
    <row r="15" spans="1:11" ht="14.25">
      <c r="A15" s="123"/>
      <c r="B15" s="446" t="s">
        <v>486</v>
      </c>
      <c r="C15" s="163"/>
      <c r="D15" s="369"/>
      <c r="E15" s="446"/>
      <c r="F15" s="447"/>
      <c r="G15" s="446"/>
      <c r="H15" s="212"/>
      <c r="I15" s="446"/>
      <c r="J15" s="163"/>
      <c r="K15" s="163"/>
    </row>
    <row r="16" spans="1:11" ht="14.25">
      <c r="A16" s="123" t="s">
        <v>119</v>
      </c>
      <c r="B16" s="446" t="s">
        <v>589</v>
      </c>
      <c r="C16" s="163"/>
      <c r="D16" s="369"/>
      <c r="E16" s="446"/>
      <c r="F16" s="447"/>
      <c r="G16" s="446"/>
      <c r="H16" s="212"/>
      <c r="I16" s="446"/>
      <c r="J16" s="163"/>
      <c r="K16" s="163"/>
    </row>
    <row r="19" ht="20.25">
      <c r="A19" s="504" t="s">
        <v>39</v>
      </c>
    </row>
    <row r="21" spans="1:11" s="132" customFormat="1" ht="15">
      <c r="A21" s="131" t="s">
        <v>41</v>
      </c>
      <c r="B21" s="131" t="s">
        <v>450</v>
      </c>
      <c r="D21" s="137"/>
      <c r="E21" s="136"/>
      <c r="F21" s="137"/>
      <c r="G21" s="136"/>
      <c r="H21" s="136"/>
      <c r="I21" s="137"/>
      <c r="J21" s="136"/>
      <c r="K21" s="208"/>
    </row>
    <row r="22" spans="1:11" s="132" customFormat="1" ht="15">
      <c r="A22" s="131"/>
      <c r="B22" s="131"/>
      <c r="D22" s="137"/>
      <c r="E22" s="136"/>
      <c r="F22" s="137"/>
      <c r="G22" s="136"/>
      <c r="H22" s="136"/>
      <c r="I22" s="137"/>
      <c r="J22" s="136"/>
      <c r="K22" s="208"/>
    </row>
    <row r="24" spans="1:13" s="163" customFormat="1" ht="15.75" customHeight="1">
      <c r="A24" s="203"/>
      <c r="B24" s="203"/>
      <c r="C24" s="344" t="s">
        <v>48</v>
      </c>
      <c r="D24" s="344" t="s">
        <v>329</v>
      </c>
      <c r="E24" s="345" t="s">
        <v>341</v>
      </c>
      <c r="F24" s="346" t="s">
        <v>330</v>
      </c>
      <c r="G24" s="449" t="s">
        <v>331</v>
      </c>
      <c r="H24" s="303"/>
      <c r="I24" s="448"/>
      <c r="M24" s="204"/>
    </row>
    <row r="25" spans="1:13" s="163" customFormat="1" ht="15.75" customHeight="1">
      <c r="A25" s="203"/>
      <c r="B25" s="203" t="s">
        <v>455</v>
      </c>
      <c r="C25" s="347">
        <f>+'S19,20'!C15/1000</f>
        <v>35.728</v>
      </c>
      <c r="D25" s="347">
        <f>+'S19,20'!D15/1000</f>
        <v>85.006</v>
      </c>
      <c r="E25" s="411">
        <f>+'S19,20'!E15/1000</f>
        <v>8.679</v>
      </c>
      <c r="F25" s="347">
        <f>+'S19,20'!F15/1000</f>
        <v>125.908</v>
      </c>
      <c r="G25" s="450">
        <f>+'S19,20'!H15/1000</f>
        <v>147.332</v>
      </c>
      <c r="H25" s="303"/>
      <c r="I25" s="448"/>
      <c r="L25" s="161"/>
      <c r="M25" s="204"/>
    </row>
    <row r="26" spans="1:13" s="163" customFormat="1" ht="15.75" customHeight="1">
      <c r="A26" s="203"/>
      <c r="B26" s="203" t="s">
        <v>454</v>
      </c>
      <c r="C26" s="347">
        <v>38</v>
      </c>
      <c r="D26" s="347">
        <v>95</v>
      </c>
      <c r="E26" s="412">
        <v>16.4</v>
      </c>
      <c r="F26" s="347">
        <v>133</v>
      </c>
      <c r="G26" s="450">
        <v>152</v>
      </c>
      <c r="H26" s="446"/>
      <c r="I26" s="212"/>
      <c r="J26" s="303"/>
      <c r="M26" s="204"/>
    </row>
    <row r="27" spans="1:13" s="163" customFormat="1" ht="15.75" customHeight="1">
      <c r="A27" s="203"/>
      <c r="B27" s="203"/>
      <c r="C27" s="374"/>
      <c r="D27" s="375"/>
      <c r="E27" s="374"/>
      <c r="F27" s="375"/>
      <c r="G27" s="376"/>
      <c r="H27" s="446"/>
      <c r="I27" s="212"/>
      <c r="J27" s="446"/>
      <c r="M27" s="204"/>
    </row>
    <row r="28" spans="1:13" s="163" customFormat="1" ht="12.75">
      <c r="A28" s="203"/>
      <c r="B28" s="165" t="s">
        <v>77</v>
      </c>
      <c r="C28" s="148" t="s">
        <v>280</v>
      </c>
      <c r="I28" s="204"/>
      <c r="J28" s="174"/>
      <c r="K28" s="175"/>
      <c r="M28" s="204"/>
    </row>
    <row r="29" spans="1:13" s="163" customFormat="1" ht="12.75">
      <c r="A29" s="203"/>
      <c r="B29" s="165" t="s">
        <v>78</v>
      </c>
      <c r="C29" s="148" t="s">
        <v>340</v>
      </c>
      <c r="D29" s="204"/>
      <c r="E29" s="174"/>
      <c r="F29" s="204"/>
      <c r="G29" s="174"/>
      <c r="H29" s="174"/>
      <c r="I29" s="204"/>
      <c r="J29" s="174"/>
      <c r="K29" s="175"/>
      <c r="M29" s="204"/>
    </row>
    <row r="30" spans="1:13" s="163" customFormat="1" ht="12.75">
      <c r="A30" s="203"/>
      <c r="B30" s="165"/>
      <c r="C30" s="148" t="s">
        <v>338</v>
      </c>
      <c r="D30" s="204"/>
      <c r="E30" s="209"/>
      <c r="F30" s="204"/>
      <c r="G30" s="209"/>
      <c r="H30" s="174"/>
      <c r="I30" s="204"/>
      <c r="J30" s="174"/>
      <c r="K30" s="175"/>
      <c r="M30" s="204"/>
    </row>
    <row r="31" spans="1:13" s="163" customFormat="1" ht="12.75">
      <c r="A31" s="203"/>
      <c r="B31" s="165" t="s">
        <v>119</v>
      </c>
      <c r="C31" s="148" t="s">
        <v>339</v>
      </c>
      <c r="D31" s="204"/>
      <c r="E31" s="174"/>
      <c r="F31" s="204"/>
      <c r="G31" s="174"/>
      <c r="H31" s="174"/>
      <c r="I31" s="204"/>
      <c r="J31" s="174"/>
      <c r="K31" s="175"/>
      <c r="M31" s="204"/>
    </row>
    <row r="32" spans="1:13" s="163" customFormat="1" ht="12.75">
      <c r="A32" s="203"/>
      <c r="B32" s="203"/>
      <c r="C32" s="174"/>
      <c r="D32" s="204"/>
      <c r="E32" s="174"/>
      <c r="F32" s="204"/>
      <c r="G32" s="174"/>
      <c r="H32" s="174"/>
      <c r="I32" s="204"/>
      <c r="J32" s="174"/>
      <c r="K32" s="175"/>
      <c r="M32" s="204"/>
    </row>
    <row r="33" spans="1:11" s="132" customFormat="1" ht="15">
      <c r="A33" s="131" t="s">
        <v>42</v>
      </c>
      <c r="B33" s="131" t="s">
        <v>590</v>
      </c>
      <c r="D33" s="137"/>
      <c r="E33" s="136"/>
      <c r="F33" s="137"/>
      <c r="G33" s="136"/>
      <c r="H33" s="136"/>
      <c r="I33" s="137"/>
      <c r="J33" s="136"/>
      <c r="K33" s="208"/>
    </row>
    <row r="34" spans="1:13" s="163" customFormat="1" ht="12.75">
      <c r="A34" s="139"/>
      <c r="B34" s="139"/>
      <c r="C34" s="174"/>
      <c r="D34" s="204"/>
      <c r="E34" s="129"/>
      <c r="F34" s="204"/>
      <c r="G34" s="174"/>
      <c r="H34" s="174"/>
      <c r="I34" s="204"/>
      <c r="J34" s="174"/>
      <c r="K34" s="175"/>
      <c r="M34" s="204"/>
    </row>
    <row r="35" spans="1:13" s="163" customFormat="1" ht="14.25">
      <c r="A35" s="203"/>
      <c r="B35" s="400"/>
      <c r="C35" s="397" t="s">
        <v>363</v>
      </c>
      <c r="D35" s="397" t="s">
        <v>364</v>
      </c>
      <c r="E35" s="397" t="s">
        <v>49</v>
      </c>
      <c r="F35" s="345" t="s">
        <v>341</v>
      </c>
      <c r="G35" s="346" t="s">
        <v>51</v>
      </c>
      <c r="H35" s="449" t="s">
        <v>52</v>
      </c>
      <c r="I35" s="211"/>
      <c r="J35" s="303"/>
      <c r="K35" s="448"/>
      <c r="M35" s="204"/>
    </row>
    <row r="36" spans="1:13" s="163" customFormat="1" ht="14.25">
      <c r="A36" s="203"/>
      <c r="B36" s="303" t="s">
        <v>456</v>
      </c>
      <c r="C36" s="623">
        <v>3698</v>
      </c>
      <c r="D36" s="623">
        <v>2619</v>
      </c>
      <c r="E36" s="624">
        <v>13500</v>
      </c>
      <c r="F36" s="623">
        <v>1162</v>
      </c>
      <c r="G36" s="623">
        <v>21401</v>
      </c>
      <c r="H36" s="399">
        <v>25800</v>
      </c>
      <c r="I36" s="448"/>
      <c r="J36" s="303"/>
      <c r="K36" s="448"/>
      <c r="L36" s="161"/>
      <c r="M36" s="204"/>
    </row>
    <row r="37" spans="1:13" s="163" customFormat="1" ht="14.25">
      <c r="A37" s="203"/>
      <c r="B37" s="303" t="s">
        <v>452</v>
      </c>
      <c r="C37" s="399">
        <v>4150</v>
      </c>
      <c r="D37" s="399">
        <v>2950</v>
      </c>
      <c r="E37" s="399">
        <v>14950</v>
      </c>
      <c r="F37" s="622">
        <v>2044</v>
      </c>
      <c r="G37" s="622">
        <v>22850</v>
      </c>
      <c r="H37" s="622">
        <v>27000</v>
      </c>
      <c r="I37" s="212"/>
      <c r="J37" s="368"/>
      <c r="K37" s="212"/>
      <c r="L37" s="196"/>
      <c r="M37" s="204">
        <v>6950</v>
      </c>
    </row>
    <row r="38" spans="1:13" s="163" customFormat="1" ht="15.75" customHeight="1">
      <c r="A38" s="203"/>
      <c r="B38" s="203"/>
      <c r="C38" s="209"/>
      <c r="D38" s="204"/>
      <c r="E38" s="209"/>
      <c r="F38" s="204"/>
      <c r="G38" s="209"/>
      <c r="H38" s="209"/>
      <c r="I38" s="211"/>
      <c r="J38" s="209"/>
      <c r="K38" s="448"/>
      <c r="M38" s="204"/>
    </row>
    <row r="39" spans="1:13" s="157" customFormat="1" ht="15.75" customHeight="1">
      <c r="A39" s="181"/>
      <c r="B39" s="123" t="s">
        <v>77</v>
      </c>
      <c r="C39" s="148" t="s">
        <v>281</v>
      </c>
      <c r="D39" s="204"/>
      <c r="E39" s="209"/>
      <c r="F39" s="204"/>
      <c r="G39" s="195"/>
      <c r="H39" s="195"/>
      <c r="I39" s="175"/>
      <c r="J39" s="195"/>
      <c r="K39" s="175"/>
      <c r="M39" s="175"/>
    </row>
    <row r="40" spans="1:13" s="157" customFormat="1" ht="15.75" customHeight="1">
      <c r="A40" s="181"/>
      <c r="B40" s="165" t="s">
        <v>78</v>
      </c>
      <c r="C40" s="148" t="s">
        <v>337</v>
      </c>
      <c r="D40" s="204"/>
      <c r="E40" s="209"/>
      <c r="F40" s="204"/>
      <c r="G40" s="195"/>
      <c r="H40" s="195"/>
      <c r="I40" s="175"/>
      <c r="J40" s="195"/>
      <c r="K40" s="175"/>
      <c r="M40" s="175"/>
    </row>
    <row r="41" spans="1:13" s="163" customFormat="1" ht="15.75" customHeight="1">
      <c r="A41" s="203"/>
      <c r="C41" s="148" t="s">
        <v>338</v>
      </c>
      <c r="D41" s="204"/>
      <c r="E41" s="209"/>
      <c r="F41" s="204"/>
      <c r="G41" s="209"/>
      <c r="H41" s="209"/>
      <c r="I41" s="204"/>
      <c r="J41" s="209"/>
      <c r="K41" s="175"/>
      <c r="M41" s="204"/>
    </row>
    <row r="42" spans="1:13" s="163" customFormat="1" ht="15.75" customHeight="1">
      <c r="A42" s="203"/>
      <c r="B42" s="165" t="s">
        <v>119</v>
      </c>
      <c r="C42" s="148" t="s">
        <v>339</v>
      </c>
      <c r="D42" s="204"/>
      <c r="E42" s="209"/>
      <c r="F42" s="204"/>
      <c r="G42" s="209"/>
      <c r="H42" s="209"/>
      <c r="I42" s="204"/>
      <c r="J42" s="209"/>
      <c r="K42" s="175"/>
      <c r="M42" s="204"/>
    </row>
    <row r="43" spans="1:13" s="163" customFormat="1" ht="15.75" customHeight="1">
      <c r="A43" s="203"/>
      <c r="B43" s="203"/>
      <c r="C43" s="209"/>
      <c r="D43" s="204"/>
      <c r="E43" s="209"/>
      <c r="F43" s="204"/>
      <c r="G43" s="209"/>
      <c r="H43" s="209"/>
      <c r="I43" s="204"/>
      <c r="J43" s="209"/>
      <c r="K43" s="175"/>
      <c r="M43" s="204"/>
    </row>
    <row r="44" spans="1:11" s="132" customFormat="1" ht="15">
      <c r="A44" s="363" t="s">
        <v>44</v>
      </c>
      <c r="B44" s="363" t="s">
        <v>451</v>
      </c>
      <c r="C44" s="357"/>
      <c r="D44" s="356"/>
      <c r="E44" s="364"/>
      <c r="F44" s="356"/>
      <c r="G44" s="364"/>
      <c r="H44" s="364"/>
      <c r="I44" s="356"/>
      <c r="J44" s="364"/>
      <c r="K44" s="365"/>
    </row>
    <row r="45" spans="1:11" ht="12.75">
      <c r="A45" s="193"/>
      <c r="B45" s="193"/>
      <c r="C45" s="209"/>
      <c r="D45" s="193"/>
      <c r="E45" s="209"/>
      <c r="F45" s="193"/>
      <c r="G45" s="209"/>
      <c r="H45" s="209"/>
      <c r="I45" s="193"/>
      <c r="J45" s="209"/>
      <c r="K45" s="366"/>
    </row>
    <row r="46" spans="1:13" s="163" customFormat="1" ht="14.25">
      <c r="A46" s="367"/>
      <c r="B46" s="195"/>
      <c r="C46" s="397" t="s">
        <v>363</v>
      </c>
      <c r="D46" s="397" t="s">
        <v>364</v>
      </c>
      <c r="E46" s="397" t="s">
        <v>49</v>
      </c>
      <c r="F46" s="345" t="s">
        <v>342</v>
      </c>
      <c r="G46" s="346" t="s">
        <v>51</v>
      </c>
      <c r="H46" s="449" t="s">
        <v>52</v>
      </c>
      <c r="I46" s="211"/>
      <c r="J46" s="303"/>
      <c r="K46" s="448"/>
      <c r="M46" s="204"/>
    </row>
    <row r="47" spans="1:13" s="163" customFormat="1" ht="14.25">
      <c r="A47" s="367"/>
      <c r="B47" s="303" t="s">
        <v>453</v>
      </c>
      <c r="C47" s="398">
        <v>4550</v>
      </c>
      <c r="D47" s="399">
        <v>3150</v>
      </c>
      <c r="E47" s="398">
        <v>15600</v>
      </c>
      <c r="F47" s="398">
        <v>2294</v>
      </c>
      <c r="G47" s="320">
        <v>24550</v>
      </c>
      <c r="H47" s="320">
        <v>29900</v>
      </c>
      <c r="I47" s="448"/>
      <c r="J47" s="368"/>
      <c r="K47" s="448"/>
      <c r="L47" s="196"/>
      <c r="M47" s="204">
        <v>7515</v>
      </c>
    </row>
    <row r="48" spans="1:13" s="163" customFormat="1" ht="15.75" customHeight="1">
      <c r="A48" s="367"/>
      <c r="B48" s="367"/>
      <c r="C48" s="368"/>
      <c r="D48" s="369"/>
      <c r="E48" s="368"/>
      <c r="F48" s="380"/>
      <c r="G48" s="368"/>
      <c r="H48" s="368"/>
      <c r="I48" s="212"/>
      <c r="J48" s="368"/>
      <c r="K48" s="212"/>
      <c r="L48" s="381"/>
      <c r="M48" s="204"/>
    </row>
    <row r="49" spans="1:13" s="163" customFormat="1" ht="15.75" customHeight="1">
      <c r="A49" s="367"/>
      <c r="B49" s="372" t="s">
        <v>77</v>
      </c>
      <c r="C49" s="368" t="s">
        <v>335</v>
      </c>
      <c r="D49" s="369"/>
      <c r="E49" s="370"/>
      <c r="F49" s="369"/>
      <c r="G49" s="368"/>
      <c r="H49" s="368"/>
      <c r="I49" s="212"/>
      <c r="J49" s="368"/>
      <c r="K49" s="212"/>
      <c r="L49" s="196"/>
      <c r="M49" s="204"/>
    </row>
    <row r="50" spans="1:13" s="163" customFormat="1" ht="15.75" customHeight="1">
      <c r="A50" s="367"/>
      <c r="B50" s="367"/>
      <c r="C50" s="368" t="s">
        <v>336</v>
      </c>
      <c r="D50" s="369"/>
      <c r="E50" s="370"/>
      <c r="F50" s="369"/>
      <c r="G50" s="368"/>
      <c r="H50" s="368"/>
      <c r="I50" s="212"/>
      <c r="J50" s="368"/>
      <c r="K50" s="212"/>
      <c r="L50" s="196"/>
      <c r="M50" s="204"/>
    </row>
    <row r="51" spans="1:11" ht="12.75">
      <c r="A51" s="193"/>
      <c r="B51" s="372" t="s">
        <v>78</v>
      </c>
      <c r="C51" s="148" t="s">
        <v>339</v>
      </c>
      <c r="D51" s="204"/>
      <c r="E51" s="209"/>
      <c r="F51" s="204"/>
      <c r="G51" s="209"/>
      <c r="H51" s="209"/>
      <c r="I51" s="193"/>
      <c r="J51" s="303"/>
      <c r="K51" s="366"/>
    </row>
    <row r="52" spans="1:11" ht="12.75">
      <c r="A52" s="193"/>
      <c r="B52" s="371"/>
      <c r="C52" s="193"/>
      <c r="D52" s="193"/>
      <c r="E52" s="193"/>
      <c r="F52" s="193"/>
      <c r="G52" s="193"/>
      <c r="H52" s="193"/>
      <c r="I52" s="193"/>
      <c r="J52" s="193"/>
      <c r="K52" s="366"/>
    </row>
    <row r="53" spans="1:11" ht="12.75">
      <c r="A53" s="193"/>
      <c r="B53" s="372"/>
      <c r="C53" s="366"/>
      <c r="D53" s="366"/>
      <c r="E53" s="193"/>
      <c r="F53" s="193"/>
      <c r="G53" s="193"/>
      <c r="H53" s="334"/>
      <c r="I53" s="193"/>
      <c r="J53" s="193"/>
      <c r="K53" s="366"/>
    </row>
    <row r="54" spans="1:11" ht="12.75">
      <c r="A54" s="193"/>
      <c r="B54" s="373"/>
      <c r="C54" s="366"/>
      <c r="D54" s="366"/>
      <c r="E54" s="210"/>
      <c r="F54" s="211"/>
      <c r="G54" s="193"/>
      <c r="H54" s="193"/>
      <c r="I54" s="193"/>
      <c r="J54" s="193"/>
      <c r="K54" s="366"/>
    </row>
    <row r="55" spans="1:11" ht="14.25">
      <c r="A55" s="193"/>
      <c r="B55" s="334"/>
      <c r="C55" s="193"/>
      <c r="D55" s="212"/>
      <c r="E55" s="210"/>
      <c r="F55" s="212"/>
      <c r="G55" s="193"/>
      <c r="H55" s="193"/>
      <c r="I55" s="193"/>
      <c r="J55" s="193"/>
      <c r="K55" s="366"/>
    </row>
    <row r="56" spans="4:7" ht="12.75">
      <c r="D56" s="193"/>
      <c r="E56" s="193"/>
      <c r="F56" s="193"/>
      <c r="G56" s="193"/>
    </row>
    <row r="57" spans="4:7" ht="12.75">
      <c r="D57" s="193"/>
      <c r="E57" s="193"/>
      <c r="F57" s="193"/>
      <c r="G57" s="193"/>
    </row>
    <row r="58" spans="4:7" ht="12.75">
      <c r="D58" s="193"/>
      <c r="E58" s="193"/>
      <c r="F58" s="193"/>
      <c r="G58" s="193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59" r:id="rId1"/>
  <headerFooter alignWithMargins="0">
    <oddFooter>&amp;CNordel 1999&amp;R&amp;D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2.57421875" style="0" customWidth="1"/>
    <col min="3" max="3" width="10.7109375" style="0" customWidth="1"/>
    <col min="4" max="4" width="1.8515625" style="0" customWidth="1"/>
    <col min="5" max="8" width="10.7109375" style="0" customWidth="1"/>
    <col min="9" max="9" width="1.8515625" style="0" customWidth="1"/>
    <col min="10" max="12" width="12.140625" style="0" customWidth="1"/>
  </cols>
  <sheetData>
    <row r="1" spans="1:9" s="23" customFormat="1" ht="15">
      <c r="A1" s="22" t="s">
        <v>40</v>
      </c>
      <c r="B1" s="22" t="s">
        <v>184</v>
      </c>
      <c r="E1" s="24"/>
      <c r="F1" s="24"/>
      <c r="G1" s="24"/>
      <c r="H1" s="24"/>
      <c r="I1" s="25"/>
    </row>
    <row r="2" spans="1:9" s="23" customFormat="1" ht="15">
      <c r="A2" s="22"/>
      <c r="B2" s="22"/>
      <c r="E2" s="24"/>
      <c r="F2" s="24"/>
      <c r="G2" s="24"/>
      <c r="H2" s="24"/>
      <c r="I2" s="25"/>
    </row>
    <row r="4" spans="1:11" s="8" customFormat="1" ht="12.75">
      <c r="A4" s="4"/>
      <c r="B4" s="4"/>
      <c r="C4" s="2" t="s">
        <v>48</v>
      </c>
      <c r="D4" s="2"/>
      <c r="E4" s="2" t="s">
        <v>49</v>
      </c>
      <c r="F4" s="2" t="s">
        <v>50</v>
      </c>
      <c r="G4" s="2" t="s">
        <v>51</v>
      </c>
      <c r="H4" s="2" t="s">
        <v>52</v>
      </c>
      <c r="I4" s="14"/>
      <c r="K4" s="14"/>
    </row>
    <row r="5" spans="1:11" s="8" customFormat="1" ht="15.75" customHeight="1">
      <c r="A5" s="4"/>
      <c r="B5" s="4">
        <v>1996</v>
      </c>
      <c r="C5" s="79">
        <f>+'S19,20'!C18/1000</f>
        <v>35.728</v>
      </c>
      <c r="D5" s="70"/>
      <c r="E5" s="79">
        <f>+'S19,20'!D18/1000</f>
        <v>84.955</v>
      </c>
      <c r="F5" s="69">
        <f>+'S19,20'!E18/1000</f>
        <v>8.506</v>
      </c>
      <c r="G5" s="79">
        <f>+'S19,20'!F18/1000</f>
        <v>121.846</v>
      </c>
      <c r="H5" s="79">
        <f>+'S19,20'!H18/1000</f>
        <v>145.395</v>
      </c>
      <c r="I5" s="70"/>
      <c r="K5" s="14"/>
    </row>
    <row r="6" spans="1:11" s="8" customFormat="1" ht="15.75" customHeight="1">
      <c r="A6" s="4"/>
      <c r="B6" s="4">
        <v>2000</v>
      </c>
      <c r="C6" s="80">
        <v>36</v>
      </c>
      <c r="D6" s="53"/>
      <c r="E6" s="82">
        <v>81</v>
      </c>
      <c r="F6" s="31">
        <v>6.2</v>
      </c>
      <c r="G6" s="82">
        <v>116.9</v>
      </c>
      <c r="H6" s="88">
        <v>145.5</v>
      </c>
      <c r="I6" s="72" t="s">
        <v>77</v>
      </c>
      <c r="K6" s="14"/>
    </row>
    <row r="7" spans="1:11" s="8" customFormat="1" ht="15.75" customHeight="1">
      <c r="A7" s="4"/>
      <c r="B7" s="4">
        <v>2005</v>
      </c>
      <c r="C7" s="81">
        <v>38</v>
      </c>
      <c r="D7" s="71"/>
      <c r="E7" s="82">
        <v>89</v>
      </c>
      <c r="F7" s="31">
        <v>6.5</v>
      </c>
      <c r="G7" s="82">
        <v>125.1</v>
      </c>
      <c r="H7" s="87">
        <v>147.8</v>
      </c>
      <c r="I7" s="72" t="s">
        <v>77</v>
      </c>
      <c r="K7" s="14"/>
    </row>
    <row r="8" spans="1:11" s="8" customFormat="1" ht="12.75">
      <c r="A8" s="4"/>
      <c r="B8" s="4"/>
      <c r="C8" s="2"/>
      <c r="D8" s="2"/>
      <c r="E8" s="2"/>
      <c r="F8" s="2"/>
      <c r="G8" s="2"/>
      <c r="H8" s="2"/>
      <c r="I8" s="14"/>
      <c r="K8" s="14"/>
    </row>
    <row r="9" spans="1:11" s="8" customFormat="1" ht="12.75">
      <c r="A9" s="4"/>
      <c r="B9" s="32" t="s">
        <v>77</v>
      </c>
      <c r="C9" s="18" t="s">
        <v>185</v>
      </c>
      <c r="D9" s="2"/>
      <c r="E9" s="2"/>
      <c r="F9" s="2"/>
      <c r="G9" s="2"/>
      <c r="H9" s="2"/>
      <c r="I9" s="14"/>
      <c r="K9" s="14"/>
    </row>
    <row r="10" spans="1:11" s="8" customFormat="1" ht="12.75">
      <c r="A10" s="4"/>
      <c r="B10" s="32"/>
      <c r="C10" s="18"/>
      <c r="D10" s="2"/>
      <c r="E10" s="2"/>
      <c r="F10" s="2"/>
      <c r="G10" s="2"/>
      <c r="H10" s="2"/>
      <c r="I10" s="14"/>
      <c r="K10" s="14"/>
    </row>
    <row r="11" spans="1:11" s="8" customFormat="1" ht="12.75">
      <c r="A11" s="4"/>
      <c r="B11" s="4"/>
      <c r="C11" s="2"/>
      <c r="D11" s="2"/>
      <c r="E11" s="2"/>
      <c r="F11" s="2"/>
      <c r="G11" s="2"/>
      <c r="H11" s="2"/>
      <c r="I11" s="14"/>
      <c r="K11" s="14"/>
    </row>
    <row r="12" spans="1:9" s="23" customFormat="1" ht="15">
      <c r="A12" s="22" t="s">
        <v>41</v>
      </c>
      <c r="B12" s="22" t="s">
        <v>186</v>
      </c>
      <c r="E12" s="24"/>
      <c r="F12" s="24"/>
      <c r="G12" s="24"/>
      <c r="H12" s="24"/>
      <c r="I12" s="25"/>
    </row>
    <row r="13" spans="1:11" s="8" customFormat="1" ht="15">
      <c r="A13"/>
      <c r="B13" s="22"/>
      <c r="C13" s="2"/>
      <c r="D13" s="2"/>
      <c r="E13" s="2"/>
      <c r="F13" s="2"/>
      <c r="G13" s="2"/>
      <c r="H13" s="2"/>
      <c r="I13" s="14"/>
      <c r="K13" s="14"/>
    </row>
    <row r="14" spans="1:11" s="8" customFormat="1" ht="15">
      <c r="A14"/>
      <c r="B14" s="22"/>
      <c r="C14" s="2"/>
      <c r="D14" s="2"/>
      <c r="E14" s="2"/>
      <c r="F14" s="2"/>
      <c r="G14" s="2"/>
      <c r="H14" s="2"/>
      <c r="I14" s="14"/>
      <c r="K14" s="14"/>
    </row>
    <row r="15" spans="1:11" s="8" customFormat="1" ht="12.75">
      <c r="A15" s="4"/>
      <c r="B15" s="4"/>
      <c r="C15" s="2" t="s">
        <v>48</v>
      </c>
      <c r="D15" s="2"/>
      <c r="E15" s="2" t="s">
        <v>49</v>
      </c>
      <c r="F15" s="2" t="s">
        <v>50</v>
      </c>
      <c r="G15" s="2" t="s">
        <v>182</v>
      </c>
      <c r="H15" s="2" t="s">
        <v>52</v>
      </c>
      <c r="I15" s="14"/>
      <c r="K15" s="14"/>
    </row>
    <row r="16" spans="1:11" s="8" customFormat="1" ht="15.75" customHeight="1">
      <c r="A16" s="4"/>
      <c r="B16" s="4">
        <v>1996</v>
      </c>
      <c r="C16" s="39">
        <v>7410</v>
      </c>
      <c r="D16" s="70"/>
      <c r="E16" s="28">
        <v>11200</v>
      </c>
      <c r="F16" s="28">
        <v>750</v>
      </c>
      <c r="G16" s="28">
        <v>22200</v>
      </c>
      <c r="H16" s="39">
        <v>26300</v>
      </c>
      <c r="I16" s="70"/>
      <c r="K16" s="14"/>
    </row>
    <row r="17" spans="1:11" s="8" customFormat="1" ht="15.75" customHeight="1">
      <c r="A17" s="4"/>
      <c r="B17" s="4">
        <v>2000</v>
      </c>
      <c r="C17" s="41">
        <v>7753</v>
      </c>
      <c r="D17" s="72" t="s">
        <v>78</v>
      </c>
      <c r="E17" s="28">
        <v>14200</v>
      </c>
      <c r="F17" s="28">
        <v>900</v>
      </c>
      <c r="G17" s="28">
        <v>22900</v>
      </c>
      <c r="H17" s="41">
        <v>27450</v>
      </c>
      <c r="I17" s="72" t="s">
        <v>119</v>
      </c>
      <c r="K17" s="14"/>
    </row>
    <row r="18" spans="1:11" s="8" customFormat="1" ht="15.75" customHeight="1">
      <c r="A18" s="4"/>
      <c r="B18" s="4">
        <v>2005</v>
      </c>
      <c r="C18" s="40">
        <v>8262</v>
      </c>
      <c r="D18" s="72" t="s">
        <v>78</v>
      </c>
      <c r="E18" s="28">
        <v>15600</v>
      </c>
      <c r="F18" s="28">
        <v>950</v>
      </c>
      <c r="G18" s="28">
        <v>25000</v>
      </c>
      <c r="H18" s="40">
        <v>27890</v>
      </c>
      <c r="I18" s="72" t="s">
        <v>119</v>
      </c>
      <c r="K18" s="14"/>
    </row>
    <row r="19" spans="1:11" s="8" customFormat="1" ht="15.75" customHeight="1">
      <c r="A19" s="4"/>
      <c r="B19" s="4"/>
      <c r="C19" s="21"/>
      <c r="D19" s="21"/>
      <c r="E19" s="21"/>
      <c r="F19" s="21"/>
      <c r="G19" s="21"/>
      <c r="H19" s="21"/>
      <c r="I19" s="14"/>
      <c r="K19" s="14"/>
    </row>
    <row r="20" spans="1:11" s="8" customFormat="1" ht="15.75" customHeight="1">
      <c r="A20" s="4"/>
      <c r="B20" s="32" t="s">
        <v>77</v>
      </c>
      <c r="C20" s="18" t="s">
        <v>183</v>
      </c>
      <c r="D20" s="18"/>
      <c r="E20" s="21"/>
      <c r="F20" s="21"/>
      <c r="G20" s="21"/>
      <c r="H20" s="21"/>
      <c r="I20" s="14"/>
      <c r="K20" s="14"/>
    </row>
    <row r="21" spans="1:11" s="8" customFormat="1" ht="15.75" customHeight="1">
      <c r="A21" s="4"/>
      <c r="B21" s="32" t="s">
        <v>78</v>
      </c>
      <c r="C21" s="18" t="s">
        <v>187</v>
      </c>
      <c r="D21" s="18"/>
      <c r="E21" s="21"/>
      <c r="F21" s="21"/>
      <c r="G21" s="21"/>
      <c r="H21" s="21"/>
      <c r="I21" s="14"/>
      <c r="K21" s="14"/>
    </row>
    <row r="22" spans="1:11" s="8" customFormat="1" ht="15.75" customHeight="1">
      <c r="A22" s="4"/>
      <c r="B22" s="32" t="s">
        <v>119</v>
      </c>
      <c r="C22" s="18" t="s">
        <v>181</v>
      </c>
      <c r="D22" s="18"/>
      <c r="E22" s="21"/>
      <c r="F22" s="21"/>
      <c r="G22" s="21"/>
      <c r="H22" s="21"/>
      <c r="I22" s="14"/>
      <c r="K22" s="14"/>
    </row>
    <row r="23" spans="1:11" s="8" customFormat="1" ht="15.75" customHeight="1">
      <c r="A23" s="4"/>
      <c r="B23" s="32"/>
      <c r="C23" s="18"/>
      <c r="D23" s="18"/>
      <c r="E23" s="21"/>
      <c r="F23" s="21"/>
      <c r="G23" s="21"/>
      <c r="H23" s="21"/>
      <c r="I23" s="14"/>
      <c r="K23" s="14"/>
    </row>
    <row r="24" spans="1:11" s="8" customFormat="1" ht="15.75" customHeight="1">
      <c r="A24" s="4"/>
      <c r="B24" s="4"/>
      <c r="C24" s="21"/>
      <c r="D24" s="21"/>
      <c r="E24" s="21"/>
      <c r="F24" s="21"/>
      <c r="G24" s="21"/>
      <c r="H24" s="21"/>
      <c r="I24" s="14"/>
      <c r="K24" s="14"/>
    </row>
    <row r="25" spans="1:9" s="23" customFormat="1" ht="15">
      <c r="A25" s="22" t="s">
        <v>42</v>
      </c>
      <c r="B25" s="22" t="s">
        <v>188</v>
      </c>
      <c r="E25" s="24"/>
      <c r="F25" s="24"/>
      <c r="G25" s="24"/>
      <c r="H25" s="24"/>
      <c r="I25" s="25"/>
    </row>
    <row r="26" spans="3:8" ht="12.75">
      <c r="C26" s="2"/>
      <c r="D26" s="2"/>
      <c r="E26" s="2"/>
      <c r="F26" s="2"/>
      <c r="G26" s="2"/>
      <c r="H26" s="2"/>
    </row>
    <row r="27" spans="1:8" ht="12.75">
      <c r="A27" s="4"/>
      <c r="B27" s="4"/>
      <c r="C27" s="2" t="s">
        <v>48</v>
      </c>
      <c r="D27" s="2"/>
      <c r="E27" s="2" t="s">
        <v>49</v>
      </c>
      <c r="F27" s="2" t="s">
        <v>50</v>
      </c>
      <c r="G27" s="2" t="s">
        <v>182</v>
      </c>
      <c r="H27" s="2" t="s">
        <v>52</v>
      </c>
    </row>
    <row r="28" spans="1:11" s="8" customFormat="1" ht="15.75" customHeight="1">
      <c r="A28" s="4"/>
      <c r="B28" s="4">
        <v>1996</v>
      </c>
      <c r="C28" s="39">
        <v>10937</v>
      </c>
      <c r="D28" s="73" t="s">
        <v>78</v>
      </c>
      <c r="E28" s="62">
        <v>14963</v>
      </c>
      <c r="F28" s="28">
        <v>1049</v>
      </c>
      <c r="G28" s="28">
        <v>27631</v>
      </c>
      <c r="H28" s="62">
        <v>34158</v>
      </c>
      <c r="I28" s="9"/>
      <c r="K28" s="14"/>
    </row>
    <row r="29" spans="1:11" s="8" customFormat="1" ht="15.75" customHeight="1">
      <c r="A29" s="4"/>
      <c r="B29" s="4">
        <v>2000</v>
      </c>
      <c r="C29" s="41">
        <v>9561</v>
      </c>
      <c r="D29" s="72" t="s">
        <v>119</v>
      </c>
      <c r="E29" s="28">
        <v>16000</v>
      </c>
      <c r="F29" s="28">
        <v>1174</v>
      </c>
      <c r="G29" s="28">
        <v>28700</v>
      </c>
      <c r="H29" s="75" t="s">
        <v>120</v>
      </c>
      <c r="I29" s="14"/>
      <c r="K29" s="14"/>
    </row>
    <row r="30" spans="1:11" s="8" customFormat="1" ht="15.75" customHeight="1">
      <c r="A30" s="4"/>
      <c r="B30" s="4">
        <v>2005</v>
      </c>
      <c r="C30" s="40">
        <v>9024</v>
      </c>
      <c r="D30" s="72" t="s">
        <v>119</v>
      </c>
      <c r="E30" s="75" t="s">
        <v>120</v>
      </c>
      <c r="F30" s="28">
        <v>1174</v>
      </c>
      <c r="G30" s="28">
        <v>30000</v>
      </c>
      <c r="H30" s="75" t="s">
        <v>120</v>
      </c>
      <c r="I30" s="14"/>
      <c r="K30" s="14"/>
    </row>
    <row r="31" spans="2:8" ht="12.75">
      <c r="B31" s="3"/>
      <c r="C31" s="8"/>
      <c r="D31" s="8"/>
      <c r="E31" s="8"/>
      <c r="F31" s="8"/>
      <c r="G31" s="8"/>
      <c r="H31" s="8"/>
    </row>
    <row r="32" ht="12.75">
      <c r="B32" s="3"/>
    </row>
    <row r="33" spans="2:3" ht="12.75">
      <c r="B33" s="32" t="s">
        <v>77</v>
      </c>
      <c r="C33" t="s">
        <v>189</v>
      </c>
    </row>
    <row r="34" spans="3:4" ht="12.75">
      <c r="C34" s="16" t="s">
        <v>190</v>
      </c>
      <c r="D34" s="16"/>
    </row>
    <row r="35" spans="2:4" ht="12.75">
      <c r="B35" s="13" t="s">
        <v>78</v>
      </c>
      <c r="C35" s="16" t="s">
        <v>191</v>
      </c>
      <c r="D35" s="16"/>
    </row>
    <row r="36" spans="2:3" ht="12.75">
      <c r="B36" s="13" t="s">
        <v>119</v>
      </c>
      <c r="C36" t="s">
        <v>192</v>
      </c>
    </row>
    <row r="37" spans="2:3" ht="12.75">
      <c r="B37" s="13" t="s">
        <v>120</v>
      </c>
      <c r="C37" t="s">
        <v>193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99" r:id="rId1"/>
  <headerFooter alignWithMargins="0">
    <oddFooter>&amp;CNordel 1996&amp;R&amp;D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62"/>
  <sheetViews>
    <sheetView zoomScalePageLayoutView="0" workbookViewId="0" topLeftCell="A1">
      <selection activeCell="O41" sqref="O41"/>
    </sheetView>
  </sheetViews>
  <sheetFormatPr defaultColWidth="9.140625" defaultRowHeight="12.75"/>
  <cols>
    <col min="1" max="1" width="5.57421875" style="0" customWidth="1"/>
    <col min="2" max="2" width="13.421875" style="0" customWidth="1"/>
    <col min="3" max="7" width="12.140625" style="0" customWidth="1"/>
    <col min="8" max="9" width="12.28125" style="0" customWidth="1"/>
    <col min="10" max="10" width="6.421875" style="0" customWidth="1"/>
    <col min="11" max="11" width="4.140625" style="6" customWidth="1"/>
    <col min="12" max="12" width="3.28125" style="0" customWidth="1"/>
    <col min="13" max="13" width="11.8515625" style="57" customWidth="1"/>
    <col min="14" max="14" width="6.57421875" style="57" bestFit="1" customWidth="1"/>
    <col min="15" max="15" width="8.57421875" style="57" bestFit="1" customWidth="1"/>
    <col min="16" max="16" width="9.421875" style="0" bestFit="1" customWidth="1"/>
    <col min="17" max="17" width="1.8515625" style="0" customWidth="1"/>
    <col min="18" max="18" width="2.8515625" style="6" customWidth="1"/>
    <col min="19" max="19" width="4.28125" style="57" customWidth="1"/>
    <col min="20" max="20" width="7.00390625" style="57" bestFit="1" customWidth="1"/>
    <col min="21" max="21" width="7.57421875" style="103" bestFit="1" customWidth="1"/>
    <col min="22" max="22" width="6.8515625" style="0" customWidth="1"/>
    <col min="23" max="23" width="7.421875" style="0" customWidth="1"/>
    <col min="24" max="24" width="6.00390625" style="0" bestFit="1" customWidth="1"/>
    <col min="25" max="25" width="7.7109375" style="0" customWidth="1"/>
    <col min="26" max="26" width="5.8515625" style="0" customWidth="1"/>
    <col min="27" max="27" width="6.8515625" style="0" customWidth="1"/>
    <col min="28" max="28" width="6.00390625" style="0" bestFit="1" customWidth="1"/>
    <col min="29" max="29" width="5.8515625" style="0" bestFit="1" customWidth="1"/>
  </cols>
  <sheetData>
    <row r="1" spans="1:21" s="59" customFormat="1" ht="18.75">
      <c r="A1" s="49" t="s">
        <v>46</v>
      </c>
      <c r="B1" s="49" t="s">
        <v>526</v>
      </c>
      <c r="D1" s="60"/>
      <c r="E1" s="60"/>
      <c r="F1" s="60"/>
      <c r="G1" s="60"/>
      <c r="H1" s="60"/>
      <c r="I1" s="60"/>
      <c r="J1" s="60"/>
      <c r="K1" s="84"/>
      <c r="L1" s="78"/>
      <c r="M1" s="61"/>
      <c r="N1" s="61"/>
      <c r="O1" s="61"/>
      <c r="R1" s="83"/>
      <c r="S1" s="61"/>
      <c r="T1" s="61"/>
      <c r="U1" s="103"/>
    </row>
    <row r="2" ht="18.75">
      <c r="B2" s="49"/>
    </row>
    <row r="3" spans="1:21" s="2" customFormat="1" ht="12.75">
      <c r="A3" s="4"/>
      <c r="K3" s="6"/>
      <c r="M3" s="56"/>
      <c r="N3" s="56"/>
      <c r="O3" s="56"/>
      <c r="Q3" s="15"/>
      <c r="R3" s="6"/>
      <c r="S3" s="56"/>
      <c r="T3" s="56"/>
      <c r="U3" s="103"/>
    </row>
    <row r="4" spans="1:18" s="8" customFormat="1" ht="18">
      <c r="A4" s="7"/>
      <c r="B4" s="530" t="s">
        <v>539</v>
      </c>
      <c r="Q4" s="14"/>
      <c r="R4" s="6"/>
    </row>
    <row r="5" spans="2:35" ht="15">
      <c r="B5" s="58"/>
      <c r="AI5">
        <v>17902.236309523803</v>
      </c>
    </row>
    <row r="6" ht="12.75">
      <c r="AI6">
        <v>17961.791071428568</v>
      </c>
    </row>
    <row r="7" spans="2:35" ht="12.75">
      <c r="B7" s="534" t="s">
        <v>540</v>
      </c>
      <c r="C7" s="17"/>
      <c r="D7" s="17"/>
      <c r="E7" s="17"/>
      <c r="F7" s="17"/>
      <c r="G7" s="17"/>
      <c r="H7" s="17"/>
      <c r="I7" s="17"/>
      <c r="AI7">
        <v>18237.791666666668</v>
      </c>
    </row>
    <row r="8" spans="2:35" ht="12.75">
      <c r="B8" s="534" t="s">
        <v>541</v>
      </c>
      <c r="C8" s="17"/>
      <c r="D8" s="17"/>
      <c r="E8" s="17"/>
      <c r="F8" s="17"/>
      <c r="G8" s="17"/>
      <c r="H8" s="17"/>
      <c r="I8" s="17"/>
      <c r="AI8">
        <v>19271.191666666648</v>
      </c>
    </row>
    <row r="9" spans="2:35" ht="12.75">
      <c r="B9" s="535" t="s">
        <v>542</v>
      </c>
      <c r="C9" s="17"/>
      <c r="D9" s="17"/>
      <c r="E9" s="17"/>
      <c r="F9" s="17"/>
      <c r="G9" s="17"/>
      <c r="H9" s="17"/>
      <c r="I9" s="17"/>
      <c r="AI9">
        <v>18415.407738095244</v>
      </c>
    </row>
    <row r="10" spans="2:35" ht="12.75">
      <c r="B10" s="535" t="s">
        <v>543</v>
      </c>
      <c r="C10" s="17"/>
      <c r="D10" s="17"/>
      <c r="E10" s="17"/>
      <c r="F10" s="17"/>
      <c r="G10" s="17"/>
      <c r="H10" s="17"/>
      <c r="I10" s="17"/>
      <c r="AI10">
        <v>18958.127976190477</v>
      </c>
    </row>
    <row r="11" spans="2:35" ht="12.75">
      <c r="B11" s="17"/>
      <c r="C11" s="17"/>
      <c r="D11" s="17"/>
      <c r="E11" s="17"/>
      <c r="F11" s="17"/>
      <c r="G11" s="17"/>
      <c r="H11" s="17"/>
      <c r="I11" s="17"/>
      <c r="AI11">
        <v>19448.966071428567</v>
      </c>
    </row>
    <row r="12" spans="2:35" ht="12.75">
      <c r="B12" s="17"/>
      <c r="C12" s="17"/>
      <c r="D12" s="17"/>
      <c r="E12" s="17"/>
      <c r="F12" s="17"/>
      <c r="G12" s="17"/>
      <c r="H12" s="17"/>
      <c r="I12" s="17"/>
      <c r="AI12">
        <v>19891.692261904762</v>
      </c>
    </row>
    <row r="13" spans="2:35" ht="12.75">
      <c r="B13" s="17"/>
      <c r="C13" s="17"/>
      <c r="D13" s="17"/>
      <c r="E13" s="17"/>
      <c r="F13" s="17"/>
      <c r="G13" s="17"/>
      <c r="H13" s="17"/>
      <c r="I13" s="17"/>
      <c r="AI13">
        <v>20173.135119047616</v>
      </c>
    </row>
    <row r="14" spans="2:35" ht="12.75">
      <c r="B14" s="17"/>
      <c r="C14" s="17"/>
      <c r="D14" s="17"/>
      <c r="E14" s="17"/>
      <c r="F14" s="17"/>
      <c r="G14" s="17"/>
      <c r="H14" s="17"/>
      <c r="I14" s="17"/>
      <c r="AI14">
        <v>19221.339880952375</v>
      </c>
    </row>
    <row r="15" spans="2:35" ht="12.75">
      <c r="B15" s="17"/>
      <c r="C15" s="17"/>
      <c r="D15" s="17"/>
      <c r="E15" s="17"/>
      <c r="F15" s="17"/>
      <c r="G15" s="17"/>
      <c r="H15" s="17"/>
      <c r="I15" s="17"/>
      <c r="AI15">
        <v>19417.925000000003</v>
      </c>
    </row>
    <row r="16" spans="2:35" ht="12.75">
      <c r="B16" s="17"/>
      <c r="C16" s="17"/>
      <c r="D16" s="17"/>
      <c r="E16" s="17"/>
      <c r="F16" s="17"/>
      <c r="G16" s="17"/>
      <c r="H16" s="17"/>
      <c r="I16" s="17"/>
      <c r="AI16">
        <v>17311.003571428573</v>
      </c>
    </row>
    <row r="17" spans="2:35" ht="12.75">
      <c r="B17" s="17"/>
      <c r="C17" s="17"/>
      <c r="D17" s="17"/>
      <c r="E17" s="17"/>
      <c r="F17" s="17"/>
      <c r="G17" s="17"/>
      <c r="H17" s="17"/>
      <c r="I17" s="17"/>
      <c r="AI17">
        <v>16765.80357142856</v>
      </c>
    </row>
    <row r="18" spans="2:35" ht="12.75">
      <c r="B18" s="17"/>
      <c r="C18" s="17"/>
      <c r="D18" s="17"/>
      <c r="E18" s="17"/>
      <c r="F18" s="17"/>
      <c r="G18" s="17"/>
      <c r="H18" s="17"/>
      <c r="I18" s="17"/>
      <c r="AI18">
        <v>16135.616666666661</v>
      </c>
    </row>
    <row r="19" spans="2:35" ht="12.75">
      <c r="B19" s="17"/>
      <c r="C19" s="17"/>
      <c r="D19" s="17"/>
      <c r="E19" s="17"/>
      <c r="F19" s="17"/>
      <c r="G19" s="17"/>
      <c r="H19" s="17"/>
      <c r="I19" s="17"/>
      <c r="AI19">
        <v>15847.139285714286</v>
      </c>
    </row>
    <row r="20" spans="2:35" s="95" customFormat="1" ht="12.75">
      <c r="B20" s="111"/>
      <c r="C20" s="111"/>
      <c r="D20" s="111"/>
      <c r="E20" s="111"/>
      <c r="F20" s="111"/>
      <c r="G20" s="111"/>
      <c r="H20" s="111"/>
      <c r="I20" s="111"/>
      <c r="AI20" s="95">
        <v>16141.377976190468</v>
      </c>
    </row>
    <row r="21" spans="2:35" ht="12.75">
      <c r="B21" s="17"/>
      <c r="C21" s="17"/>
      <c r="D21" s="17"/>
      <c r="E21" s="17"/>
      <c r="F21" s="17"/>
      <c r="G21" s="17"/>
      <c r="H21" s="17"/>
      <c r="I21" s="17"/>
      <c r="AI21">
        <v>15108.747619047617</v>
      </c>
    </row>
    <row r="22" spans="2:35" ht="12.75">
      <c r="B22" s="17"/>
      <c r="C22" s="17"/>
      <c r="D22" s="17"/>
      <c r="E22" s="17"/>
      <c r="F22" s="17"/>
      <c r="G22" s="17"/>
      <c r="H22" s="17"/>
      <c r="I22" s="17"/>
      <c r="AI22">
        <v>14641.006547619043</v>
      </c>
    </row>
    <row r="23" spans="2:35" s="139" customFormat="1" ht="12.75">
      <c r="B23" s="193"/>
      <c r="C23" s="193"/>
      <c r="D23" s="193"/>
      <c r="E23" s="193"/>
      <c r="F23" s="193"/>
      <c r="G23" s="193"/>
      <c r="H23" s="193"/>
      <c r="I23" s="193"/>
      <c r="R23" s="143"/>
      <c r="S23" s="215"/>
      <c r="T23" s="215"/>
      <c r="U23" s="216"/>
      <c r="AI23" s="139">
        <v>15012.527976190475</v>
      </c>
    </row>
    <row r="24" spans="2:35" ht="12.75">
      <c r="B24" s="17"/>
      <c r="C24" s="17"/>
      <c r="D24" s="17"/>
      <c r="E24" s="17"/>
      <c r="F24" s="17"/>
      <c r="G24" s="17"/>
      <c r="H24" s="17"/>
      <c r="I24" s="17"/>
      <c r="AI24">
        <v>14099.695238095232</v>
      </c>
    </row>
    <row r="25" spans="2:35" ht="12.75">
      <c r="B25" s="17"/>
      <c r="C25" s="17"/>
      <c r="D25" s="17"/>
      <c r="E25" s="17"/>
      <c r="F25" s="17"/>
      <c r="G25" s="17"/>
      <c r="H25" s="17"/>
      <c r="I25" s="17"/>
      <c r="AI25">
        <v>13429.49523809524</v>
      </c>
    </row>
    <row r="26" spans="2:35" ht="12.75">
      <c r="B26" s="17"/>
      <c r="C26" s="17"/>
      <c r="D26" s="17"/>
      <c r="E26" s="17"/>
      <c r="F26" s="17"/>
      <c r="G26" s="17"/>
      <c r="H26" s="17"/>
      <c r="I26" s="17"/>
      <c r="AI26">
        <v>13822.219642857139</v>
      </c>
    </row>
    <row r="27" spans="2:35" ht="12.75">
      <c r="B27" s="17"/>
      <c r="C27" s="17"/>
      <c r="D27" s="17"/>
      <c r="E27" s="17"/>
      <c r="F27" s="17"/>
      <c r="G27" s="17"/>
      <c r="H27" s="17"/>
      <c r="I27" s="17"/>
      <c r="AI27">
        <v>13908.755952380952</v>
      </c>
    </row>
    <row r="28" spans="2:35" ht="12.75">
      <c r="B28" s="17"/>
      <c r="C28" s="17"/>
      <c r="D28" s="17"/>
      <c r="E28" s="17"/>
      <c r="F28" s="17"/>
      <c r="G28" s="17"/>
      <c r="H28" s="17"/>
      <c r="I28" s="17"/>
      <c r="AI28">
        <v>13214.554761904767</v>
      </c>
    </row>
    <row r="29" spans="2:35" ht="12.75">
      <c r="B29" s="17"/>
      <c r="C29" s="17"/>
      <c r="D29" s="17"/>
      <c r="E29" s="17"/>
      <c r="F29" s="17"/>
      <c r="G29" s="17"/>
      <c r="H29" s="17"/>
      <c r="I29" s="17"/>
      <c r="AI29">
        <v>12974.06607142857</v>
      </c>
    </row>
    <row r="30" ht="12.75">
      <c r="AI30">
        <v>13733.237499999997</v>
      </c>
    </row>
    <row r="31" ht="12.75">
      <c r="AI31">
        <v>13650.91666666667</v>
      </c>
    </row>
    <row r="32" ht="12.75">
      <c r="AI32">
        <v>13712.561904761902</v>
      </c>
    </row>
    <row r="33" ht="12.75">
      <c r="AI33">
        <v>13357.906547619057</v>
      </c>
    </row>
    <row r="34" ht="12.75">
      <c r="AI34">
        <v>13054.952976190474</v>
      </c>
    </row>
    <row r="35" spans="1:35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AI35">
        <v>12901.184523809517</v>
      </c>
    </row>
    <row r="36" spans="1:3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AI36">
        <v>13689.10595238096</v>
      </c>
    </row>
    <row r="37" spans="1:35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AI37">
        <v>13904.604761904762</v>
      </c>
    </row>
    <row r="38" spans="1:35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AI38">
        <v>13951.849404761902</v>
      </c>
    </row>
    <row r="39" spans="1:35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AI39">
        <v>14477.238690476197</v>
      </c>
    </row>
    <row r="40" spans="1:3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AI40">
        <v>15047.683928571425</v>
      </c>
    </row>
    <row r="41" spans="1:3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AI41">
        <v>15620.096428571418</v>
      </c>
    </row>
    <row r="42" spans="1:3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S42" s="527"/>
      <c r="T42" s="527"/>
      <c r="U42" s="539"/>
      <c r="V42" s="17"/>
      <c r="W42" s="17"/>
      <c r="X42" s="17"/>
      <c r="Y42" s="17"/>
      <c r="Z42" s="17"/>
      <c r="AA42" s="17"/>
      <c r="AB42" s="17"/>
      <c r="AC42" s="17"/>
      <c r="AI42">
        <v>15217.714285714294</v>
      </c>
    </row>
    <row r="43" spans="1:3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S43" s="527"/>
      <c r="T43" s="527"/>
      <c r="U43" s="539"/>
      <c r="V43" s="17"/>
      <c r="W43" s="17"/>
      <c r="X43" s="17"/>
      <c r="Y43" s="17"/>
      <c r="Z43" s="17"/>
      <c r="AA43" s="17"/>
      <c r="AB43" s="17"/>
      <c r="AC43" s="17"/>
      <c r="AI43">
        <v>15258.83095238095</v>
      </c>
    </row>
    <row r="44" spans="1:3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S44" s="527"/>
      <c r="T44" s="527"/>
      <c r="U44" s="539"/>
      <c r="V44" s="17"/>
      <c r="W44" s="17"/>
      <c r="X44" s="17"/>
      <c r="Y44" s="17"/>
      <c r="Z44" s="17"/>
      <c r="AA44" s="17"/>
      <c r="AB44" s="17"/>
      <c r="AC44" s="17"/>
      <c r="AI44">
        <v>15639.68571428572</v>
      </c>
    </row>
    <row r="45" spans="1:3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S45" s="527"/>
      <c r="T45" s="527"/>
      <c r="U45" s="539"/>
      <c r="V45" s="17"/>
      <c r="W45" s="17"/>
      <c r="X45" s="17"/>
      <c r="Y45" s="17"/>
      <c r="Z45" s="17"/>
      <c r="AA45" s="17"/>
      <c r="AB45" s="17"/>
      <c r="AC45" s="17"/>
      <c r="AI45">
        <v>16050.375</v>
      </c>
    </row>
    <row r="46" spans="1:3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S46" s="527"/>
      <c r="T46" s="527"/>
      <c r="U46" s="539"/>
      <c r="V46" s="17"/>
      <c r="W46" s="17"/>
      <c r="X46" s="17"/>
      <c r="Y46" s="17"/>
      <c r="Z46" s="17"/>
      <c r="AA46" s="17"/>
      <c r="AB46" s="17"/>
      <c r="AC46" s="17"/>
      <c r="AI46">
        <v>17169.057142857142</v>
      </c>
    </row>
    <row r="47" spans="1:3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S47" s="527"/>
      <c r="T47" s="527"/>
      <c r="U47" s="539"/>
      <c r="V47" s="17"/>
      <c r="W47" s="17"/>
      <c r="X47" s="17"/>
      <c r="Y47" s="17"/>
      <c r="Z47" s="17"/>
      <c r="AA47" s="17"/>
      <c r="AB47" s="17"/>
      <c r="AC47" s="17"/>
      <c r="AI47">
        <v>17534.60414201182</v>
      </c>
    </row>
    <row r="48" spans="1:3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S48" s="527"/>
      <c r="T48" s="527"/>
      <c r="U48" s="539"/>
      <c r="V48" s="17"/>
      <c r="W48" s="17"/>
      <c r="X48" s="17"/>
      <c r="Y48" s="17"/>
      <c r="Z48" s="17"/>
      <c r="AA48" s="17"/>
      <c r="AB48" s="17"/>
      <c r="AC48" s="17"/>
      <c r="AI48">
        <v>16735.994642857157</v>
      </c>
    </row>
    <row r="49" spans="1:3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S49" s="527"/>
      <c r="T49" s="527"/>
      <c r="U49" s="539"/>
      <c r="V49" s="17"/>
      <c r="W49" s="17"/>
      <c r="X49" s="17"/>
      <c r="Y49" s="17"/>
      <c r="Z49" s="17"/>
      <c r="AA49" s="17"/>
      <c r="AB49" s="17"/>
      <c r="AC49" s="17"/>
      <c r="AI49">
        <v>17159.90119047618</v>
      </c>
    </row>
    <row r="50" spans="1:3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S50" s="527"/>
      <c r="T50" s="527"/>
      <c r="U50" s="539"/>
      <c r="V50" s="17"/>
      <c r="W50" s="17"/>
      <c r="X50" s="17"/>
      <c r="Y50" s="17"/>
      <c r="Z50" s="17"/>
      <c r="AA50" s="17"/>
      <c r="AB50" s="17"/>
      <c r="AC50" s="17"/>
      <c r="AI50">
        <v>18640.866666666672</v>
      </c>
    </row>
    <row r="51" spans="1:3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S51" s="527"/>
      <c r="T51" s="527"/>
      <c r="U51" s="539"/>
      <c r="V51" s="17"/>
      <c r="W51" s="17"/>
      <c r="X51" s="17"/>
      <c r="Y51" s="17"/>
      <c r="Z51" s="17"/>
      <c r="AA51" s="17"/>
      <c r="AB51" s="17"/>
      <c r="AC51" s="17"/>
      <c r="AI51">
        <v>18453.85416666668</v>
      </c>
    </row>
    <row r="52" spans="1:3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S52" s="527"/>
      <c r="T52" s="527"/>
      <c r="U52" s="539"/>
      <c r="V52" s="17"/>
      <c r="W52" s="17"/>
      <c r="X52" s="17"/>
      <c r="Y52" s="17"/>
      <c r="Z52" s="17"/>
      <c r="AA52" s="17"/>
      <c r="AB52" s="17"/>
      <c r="AC52" s="17"/>
      <c r="AI52">
        <v>19331.298214285718</v>
      </c>
    </row>
    <row r="53" spans="1:3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S53" s="527"/>
      <c r="T53" s="527"/>
      <c r="U53" s="539"/>
      <c r="V53" s="17"/>
      <c r="W53" s="17"/>
      <c r="X53" s="17"/>
      <c r="Y53" s="17"/>
      <c r="Z53" s="17"/>
      <c r="AA53" s="17"/>
      <c r="AB53" s="17"/>
      <c r="AC53" s="17"/>
      <c r="AI53">
        <v>19401.752380952377</v>
      </c>
    </row>
    <row r="54" spans="1:3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S54" s="527"/>
      <c r="T54" s="527"/>
      <c r="U54" s="539"/>
      <c r="V54" s="17"/>
      <c r="W54" s="17"/>
      <c r="X54" s="17"/>
      <c r="Y54" s="17"/>
      <c r="Z54" s="17"/>
      <c r="AA54" s="17"/>
      <c r="AB54" s="17"/>
      <c r="AC54" s="17"/>
      <c r="AI54">
        <v>19326.128571428573</v>
      </c>
    </row>
    <row r="55" spans="1:4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S55" s="527"/>
      <c r="T55" s="527"/>
      <c r="U55" s="539"/>
      <c r="V55" s="17"/>
      <c r="W55" s="17"/>
      <c r="X55" s="17"/>
      <c r="Y55" s="17"/>
      <c r="Z55" s="17"/>
      <c r="AA55" s="17"/>
      <c r="AB55" s="17"/>
      <c r="AC55" s="17"/>
      <c r="AE55" s="17"/>
      <c r="AF55" s="17"/>
      <c r="AG55" s="17"/>
      <c r="AH55" s="17"/>
      <c r="AI55" s="17">
        <v>19997.055357142857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</row>
    <row r="56" spans="1:4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S56" s="527"/>
      <c r="T56" s="527"/>
      <c r="U56" s="539"/>
      <c r="V56" s="17"/>
      <c r="W56" s="17"/>
      <c r="X56" s="17"/>
      <c r="Y56" s="17"/>
      <c r="Z56" s="17"/>
      <c r="AA56" s="17"/>
      <c r="AB56" s="17"/>
      <c r="AC56" s="17"/>
      <c r="AD56" s="306"/>
      <c r="AE56" s="17"/>
      <c r="AF56" s="17"/>
      <c r="AG56" s="17"/>
      <c r="AH56" s="17"/>
      <c r="AI56" s="17">
        <v>20880.68273809524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7"/>
    </row>
    <row r="57" spans="1:4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S57" s="527"/>
      <c r="T57" s="527"/>
      <c r="U57" s="539"/>
      <c r="V57" s="17"/>
      <c r="W57" s="17"/>
      <c r="X57" s="17"/>
      <c r="Y57" s="17"/>
      <c r="Z57" s="17"/>
      <c r="AA57" s="17"/>
      <c r="AB57" s="17"/>
      <c r="AC57" s="17"/>
      <c r="AD57" s="306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</row>
    <row r="58" spans="1:4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S58" s="527"/>
      <c r="T58" s="527"/>
      <c r="U58" s="539"/>
      <c r="V58" s="17"/>
      <c r="W58" s="17"/>
      <c r="X58" s="17"/>
      <c r="Y58" s="17"/>
      <c r="Z58" s="17"/>
      <c r="AA58" s="17"/>
      <c r="AB58" s="17"/>
      <c r="AC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</row>
    <row r="59" spans="1:45" ht="12.75">
      <c r="A59" s="17"/>
      <c r="C59" s="17"/>
      <c r="D59" s="17"/>
      <c r="E59" s="17"/>
      <c r="F59" s="17"/>
      <c r="G59" s="17"/>
      <c r="H59" s="17"/>
      <c r="I59" s="17"/>
      <c r="J59" s="17"/>
      <c r="S59" s="527"/>
      <c r="T59" s="527"/>
      <c r="U59" s="539"/>
      <c r="V59" s="17"/>
      <c r="W59" s="17"/>
      <c r="X59" s="17"/>
      <c r="Y59" s="17"/>
      <c r="Z59" s="17"/>
      <c r="AA59" s="17"/>
      <c r="AB59" s="17"/>
      <c r="AC59" s="17"/>
      <c r="AE59" s="29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</row>
    <row r="60" spans="1:45" ht="15">
      <c r="A60" s="17"/>
      <c r="B60" s="58"/>
      <c r="C60" s="17"/>
      <c r="D60" s="17"/>
      <c r="E60" s="17"/>
      <c r="F60" s="17"/>
      <c r="G60" s="17"/>
      <c r="H60" s="17"/>
      <c r="I60" s="17"/>
      <c r="J60" s="17"/>
      <c r="S60" s="527"/>
      <c r="T60" s="527"/>
      <c r="U60" s="539"/>
      <c r="V60" s="17"/>
      <c r="W60" s="17"/>
      <c r="X60" s="17"/>
      <c r="Y60" s="17"/>
      <c r="Z60" s="17"/>
      <c r="AA60" s="17"/>
      <c r="AB60" s="17"/>
      <c r="AC60" s="17"/>
      <c r="AD60" s="306"/>
      <c r="AE60" s="29"/>
      <c r="AF60" s="17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17"/>
    </row>
    <row r="61" spans="19:45" ht="12.75">
      <c r="S61" s="527"/>
      <c r="T61" s="527"/>
      <c r="U61" s="539"/>
      <c r="V61" s="17"/>
      <c r="W61" s="17"/>
      <c r="X61" s="17"/>
      <c r="Y61" s="17"/>
      <c r="Z61" s="17"/>
      <c r="AA61" s="17"/>
      <c r="AB61" s="17"/>
      <c r="AC61" s="17"/>
      <c r="AD61" s="307">
        <f>'S29b'!G7-AC62</f>
        <v>0</v>
      </c>
      <c r="AE61" s="29"/>
      <c r="AF61" s="17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17"/>
    </row>
    <row r="62" spans="1:45" ht="12.75">
      <c r="A62" s="13"/>
      <c r="S62" s="527"/>
      <c r="T62" s="527"/>
      <c r="U62" s="539"/>
      <c r="V62" s="17"/>
      <c r="W62" s="17"/>
      <c r="X62" s="17"/>
      <c r="Y62" s="17"/>
      <c r="Z62" s="17"/>
      <c r="AA62" s="17"/>
      <c r="AB62" s="17"/>
      <c r="AC62" s="29"/>
      <c r="AD62" s="307">
        <f>'S29b'!G8-AC63</f>
        <v>0</v>
      </c>
      <c r="AE62" s="29"/>
      <c r="AF62" s="17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17"/>
    </row>
    <row r="63" spans="1:45" ht="12.75">
      <c r="A63" s="13"/>
      <c r="S63" s="527"/>
      <c r="T63" s="527"/>
      <c r="U63" s="539"/>
      <c r="V63" s="17"/>
      <c r="W63" s="17"/>
      <c r="X63" s="17"/>
      <c r="Y63" s="17"/>
      <c r="Z63" s="17"/>
      <c r="AA63" s="17"/>
      <c r="AB63" s="17"/>
      <c r="AC63" s="29"/>
      <c r="AD63" s="307">
        <f>'S29b'!G9-AC64</f>
        <v>0</v>
      </c>
      <c r="AE63" s="29"/>
      <c r="AF63" s="17"/>
      <c r="AG63" s="29"/>
      <c r="AH63" s="17"/>
      <c r="AI63" s="29"/>
      <c r="AJ63" s="29"/>
      <c r="AK63" s="29"/>
      <c r="AL63" s="29"/>
      <c r="AM63" s="17"/>
      <c r="AN63" s="66"/>
      <c r="AO63" s="17"/>
      <c r="AP63" s="17"/>
      <c r="AQ63" s="66"/>
      <c r="AR63" s="17"/>
      <c r="AS63" s="17"/>
    </row>
    <row r="64" spans="19:45" ht="12.75">
      <c r="S64" s="527"/>
      <c r="T64" s="527"/>
      <c r="U64" s="539"/>
      <c r="V64" s="17"/>
      <c r="W64" s="17"/>
      <c r="X64" s="17"/>
      <c r="Y64" s="17"/>
      <c r="Z64" s="17"/>
      <c r="AA64" s="17"/>
      <c r="AB64" s="17"/>
      <c r="AC64" s="29"/>
      <c r="AD64" s="307">
        <f>'S29b'!G10-AC65</f>
        <v>0</v>
      </c>
      <c r="AE64" s="29"/>
      <c r="AF64" s="17"/>
      <c r="AG64" s="29"/>
      <c r="AH64" s="17"/>
      <c r="AI64" s="29"/>
      <c r="AJ64" s="29"/>
      <c r="AK64" s="29"/>
      <c r="AL64" s="29"/>
      <c r="AM64" s="17"/>
      <c r="AN64" s="66"/>
      <c r="AO64" s="17"/>
      <c r="AP64" s="17"/>
      <c r="AQ64" s="66"/>
      <c r="AR64" s="17"/>
      <c r="AS64" s="17"/>
    </row>
    <row r="65" spans="19:45" ht="12.75">
      <c r="S65" s="527"/>
      <c r="T65" s="527"/>
      <c r="U65" s="539"/>
      <c r="V65" s="17"/>
      <c r="W65" s="17"/>
      <c r="X65" s="17"/>
      <c r="Y65" s="17"/>
      <c r="Z65" s="17"/>
      <c r="AA65" s="17"/>
      <c r="AB65" s="17"/>
      <c r="AC65" s="29"/>
      <c r="AD65" s="307">
        <f>'S29b'!G11-AC66</f>
        <v>0</v>
      </c>
      <c r="AE65" s="29"/>
      <c r="AF65" s="17"/>
      <c r="AG65" s="29"/>
      <c r="AH65" s="17"/>
      <c r="AI65" s="29"/>
      <c r="AJ65" s="29"/>
      <c r="AK65" s="29"/>
      <c r="AL65" s="29"/>
      <c r="AM65" s="17"/>
      <c r="AN65" s="66"/>
      <c r="AO65" s="17"/>
      <c r="AP65" s="17"/>
      <c r="AQ65" s="66"/>
      <c r="AR65" s="17"/>
      <c r="AS65" s="17"/>
    </row>
    <row r="66" spans="19:45" ht="12.75">
      <c r="S66" s="527"/>
      <c r="T66" s="527"/>
      <c r="U66" s="539"/>
      <c r="V66" s="17"/>
      <c r="W66" s="17"/>
      <c r="X66" s="17"/>
      <c r="Y66" s="17"/>
      <c r="Z66" s="17"/>
      <c r="AA66" s="17"/>
      <c r="AB66" s="17"/>
      <c r="AC66" s="29"/>
      <c r="AD66" s="307">
        <f>'S29b'!G12-AC67</f>
        <v>0</v>
      </c>
      <c r="AE66" s="29"/>
      <c r="AF66" s="17"/>
      <c r="AG66" s="29"/>
      <c r="AH66" s="17"/>
      <c r="AI66" s="29"/>
      <c r="AJ66" s="29"/>
      <c r="AK66" s="29"/>
      <c r="AL66" s="29"/>
      <c r="AM66" s="17"/>
      <c r="AN66" s="66"/>
      <c r="AO66" s="17"/>
      <c r="AP66" s="17"/>
      <c r="AQ66" s="66"/>
      <c r="AR66" s="17"/>
      <c r="AS66" s="17"/>
    </row>
    <row r="67" spans="19:45" ht="12.75">
      <c r="S67" s="527"/>
      <c r="T67" s="527"/>
      <c r="U67" s="539"/>
      <c r="V67" s="17"/>
      <c r="W67" s="17"/>
      <c r="X67" s="17"/>
      <c r="Y67" s="17"/>
      <c r="Z67" s="17"/>
      <c r="AA67" s="17"/>
      <c r="AB67" s="17"/>
      <c r="AC67" s="29"/>
      <c r="AD67" s="307">
        <f>'S29b'!G13-AC68</f>
        <v>0</v>
      </c>
      <c r="AE67" s="29"/>
      <c r="AF67" s="17"/>
      <c r="AG67" s="29"/>
      <c r="AH67" s="29"/>
      <c r="AI67" s="29"/>
      <c r="AJ67" s="29"/>
      <c r="AK67" s="29"/>
      <c r="AL67" s="29"/>
      <c r="AM67" s="17"/>
      <c r="AN67" s="66"/>
      <c r="AO67" s="17"/>
      <c r="AP67" s="29"/>
      <c r="AQ67" s="66"/>
      <c r="AR67" s="29"/>
      <c r="AS67" s="17"/>
    </row>
    <row r="68" spans="19:45" ht="12.75">
      <c r="S68" s="527"/>
      <c r="T68" s="527"/>
      <c r="U68" s="539"/>
      <c r="V68" s="17"/>
      <c r="W68" s="17"/>
      <c r="X68" s="17"/>
      <c r="Y68" s="17"/>
      <c r="Z68" s="17"/>
      <c r="AA68" s="17"/>
      <c r="AB68" s="17"/>
      <c r="AC68" s="29"/>
      <c r="AD68" s="307">
        <f>'S29b'!G14-AC69</f>
        <v>0</v>
      </c>
      <c r="AE68" s="29"/>
      <c r="AF68" s="193"/>
      <c r="AG68" s="218"/>
      <c r="AH68" s="218"/>
      <c r="AI68" s="218"/>
      <c r="AJ68" s="218"/>
      <c r="AK68" s="218"/>
      <c r="AL68" s="218"/>
      <c r="AM68" s="193"/>
      <c r="AN68" s="219"/>
      <c r="AO68" s="193"/>
      <c r="AP68" s="218"/>
      <c r="AQ68" s="219"/>
      <c r="AR68" s="218"/>
      <c r="AS68" s="193"/>
    </row>
    <row r="69" spans="19:45" ht="12.75">
      <c r="S69" s="527"/>
      <c r="T69" s="527"/>
      <c r="U69" s="539"/>
      <c r="V69" s="17"/>
      <c r="W69" s="17"/>
      <c r="X69" s="17"/>
      <c r="Y69" s="17"/>
      <c r="Z69" s="17"/>
      <c r="AA69" s="17"/>
      <c r="AB69" s="17"/>
      <c r="AC69" s="29"/>
      <c r="AD69" s="307">
        <f>'S29b'!G15-AC70</f>
        <v>0</v>
      </c>
      <c r="AE69" s="29"/>
      <c r="AF69" s="193"/>
      <c r="AG69" s="218"/>
      <c r="AH69" s="218"/>
      <c r="AI69" s="218"/>
      <c r="AJ69" s="218"/>
      <c r="AK69" s="218"/>
      <c r="AL69" s="218"/>
      <c r="AM69" s="193"/>
      <c r="AN69" s="219"/>
      <c r="AO69" s="193"/>
      <c r="AP69" s="218"/>
      <c r="AQ69" s="219"/>
      <c r="AR69" s="218"/>
      <c r="AS69" s="193"/>
    </row>
    <row r="70" spans="19:45" ht="12.75">
      <c r="S70" s="527"/>
      <c r="T70" s="527"/>
      <c r="U70" s="539"/>
      <c r="V70" s="17"/>
      <c r="W70" s="17"/>
      <c r="X70" s="17"/>
      <c r="Y70" s="17"/>
      <c r="Z70" s="17"/>
      <c r="AA70" s="17"/>
      <c r="AB70" s="17"/>
      <c r="AC70" s="29"/>
      <c r="AD70" s="307">
        <f>'S29b'!G16-AC71</f>
        <v>0</v>
      </c>
      <c r="AE70" s="29"/>
      <c r="AF70" s="193"/>
      <c r="AG70" s="218"/>
      <c r="AH70" s="218"/>
      <c r="AI70" s="218"/>
      <c r="AJ70" s="218"/>
      <c r="AK70" s="218"/>
      <c r="AL70" s="218"/>
      <c r="AM70" s="193"/>
      <c r="AN70" s="219"/>
      <c r="AO70" s="193"/>
      <c r="AP70" s="218"/>
      <c r="AQ70" s="219"/>
      <c r="AR70" s="218"/>
      <c r="AS70" s="193"/>
    </row>
    <row r="71" spans="19:45" ht="12.75">
      <c r="S71" s="527"/>
      <c r="T71" s="527"/>
      <c r="U71" s="539"/>
      <c r="V71" s="17"/>
      <c r="W71" s="17"/>
      <c r="X71" s="17"/>
      <c r="Y71" s="17"/>
      <c r="Z71" s="17"/>
      <c r="AA71" s="17"/>
      <c r="AB71" s="17"/>
      <c r="AC71" s="29"/>
      <c r="AD71" s="307">
        <f>'S29b'!G17-AC72</f>
        <v>0</v>
      </c>
      <c r="AE71" s="29"/>
      <c r="AF71" s="193"/>
      <c r="AG71" s="218"/>
      <c r="AH71" s="218"/>
      <c r="AI71" s="218"/>
      <c r="AJ71" s="218"/>
      <c r="AK71" s="218"/>
      <c r="AL71" s="218"/>
      <c r="AM71" s="193"/>
      <c r="AN71" s="219"/>
      <c r="AO71" s="193"/>
      <c r="AP71" s="218"/>
      <c r="AQ71" s="219"/>
      <c r="AR71" s="218"/>
      <c r="AS71" s="193"/>
    </row>
    <row r="72" spans="19:45" ht="12.75">
      <c r="S72" s="527"/>
      <c r="T72" s="527"/>
      <c r="U72" s="539"/>
      <c r="V72" s="17"/>
      <c r="W72" s="17"/>
      <c r="X72" s="17"/>
      <c r="Y72" s="17"/>
      <c r="Z72" s="17"/>
      <c r="AA72" s="17"/>
      <c r="AB72" s="17"/>
      <c r="AC72" s="29"/>
      <c r="AD72" s="307">
        <f>'S29b'!G18-AC73</f>
        <v>0</v>
      </c>
      <c r="AE72" s="29"/>
      <c r="AF72" s="193"/>
      <c r="AG72" s="218"/>
      <c r="AH72" s="218"/>
      <c r="AI72" s="218"/>
      <c r="AJ72" s="218"/>
      <c r="AK72" s="218"/>
      <c r="AL72" s="218"/>
      <c r="AM72" s="193"/>
      <c r="AN72" s="219"/>
      <c r="AO72" s="193"/>
      <c r="AP72" s="218"/>
      <c r="AQ72" s="219"/>
      <c r="AR72" s="218"/>
      <c r="AS72" s="193"/>
    </row>
    <row r="73" spans="19:45" ht="12.75">
      <c r="S73" s="527"/>
      <c r="T73" s="527"/>
      <c r="U73" s="539"/>
      <c r="V73" s="17"/>
      <c r="W73" s="17"/>
      <c r="X73" s="17"/>
      <c r="Y73" s="17"/>
      <c r="Z73" s="17"/>
      <c r="AA73" s="17"/>
      <c r="AB73" s="17"/>
      <c r="AC73" s="29"/>
      <c r="AD73" s="307">
        <f>'S29b'!G19-AC74</f>
        <v>0</v>
      </c>
      <c r="AE73" s="29"/>
      <c r="AF73" s="193"/>
      <c r="AG73" s="218"/>
      <c r="AH73" s="218"/>
      <c r="AI73" s="218"/>
      <c r="AJ73" s="218"/>
      <c r="AK73" s="218"/>
      <c r="AL73" s="218"/>
      <c r="AM73" s="193"/>
      <c r="AN73" s="219"/>
      <c r="AO73" s="193"/>
      <c r="AP73" s="218"/>
      <c r="AQ73" s="219"/>
      <c r="AR73" s="218"/>
      <c r="AS73" s="193"/>
    </row>
    <row r="74" spans="18:45" ht="12.75">
      <c r="R74" s="99"/>
      <c r="S74" s="527"/>
      <c r="T74" s="527"/>
      <c r="U74" s="539"/>
      <c r="V74" s="17"/>
      <c r="W74" s="17"/>
      <c r="X74" s="17"/>
      <c r="Y74" s="17"/>
      <c r="Z74" s="17"/>
      <c r="AA74" s="17"/>
      <c r="AB74" s="17"/>
      <c r="AC74" s="29"/>
      <c r="AD74" s="307">
        <f>'S29b'!G20-AC75</f>
        <v>0</v>
      </c>
      <c r="AE74" s="29"/>
      <c r="AF74" s="193"/>
      <c r="AG74" s="218"/>
      <c r="AH74" s="218"/>
      <c r="AI74" s="218"/>
      <c r="AJ74" s="218"/>
      <c r="AK74" s="218"/>
      <c r="AL74" s="218"/>
      <c r="AM74" s="193"/>
      <c r="AN74" s="219"/>
      <c r="AO74" s="193"/>
      <c r="AP74" s="218"/>
      <c r="AQ74" s="219"/>
      <c r="AR74" s="218"/>
      <c r="AS74" s="193"/>
    </row>
    <row r="75" spans="19:45" ht="12.75">
      <c r="S75" s="527"/>
      <c r="T75" s="527"/>
      <c r="U75" s="539"/>
      <c r="V75" s="17"/>
      <c r="W75" s="17"/>
      <c r="X75" s="17"/>
      <c r="Y75" s="17"/>
      <c r="Z75" s="17"/>
      <c r="AA75" s="17"/>
      <c r="AB75" s="17"/>
      <c r="AC75" s="29"/>
      <c r="AD75" s="307">
        <f>'S29b'!G21-AC76</f>
        <v>0</v>
      </c>
      <c r="AE75" s="29"/>
      <c r="AF75" s="193"/>
      <c r="AG75" s="218"/>
      <c r="AH75" s="218"/>
      <c r="AI75" s="218"/>
      <c r="AJ75" s="218"/>
      <c r="AK75" s="218"/>
      <c r="AL75" s="218"/>
      <c r="AM75" s="193"/>
      <c r="AN75" s="219"/>
      <c r="AO75" s="193"/>
      <c r="AP75" s="218"/>
      <c r="AQ75" s="219"/>
      <c r="AR75" s="218"/>
      <c r="AS75" s="193"/>
    </row>
    <row r="76" spans="19:45" ht="12.75">
      <c r="S76" s="527"/>
      <c r="T76" s="527"/>
      <c r="U76" s="539"/>
      <c r="V76" s="17"/>
      <c r="W76" s="17"/>
      <c r="X76" s="17"/>
      <c r="Y76" s="17"/>
      <c r="Z76" s="17"/>
      <c r="AA76" s="17"/>
      <c r="AB76" s="17"/>
      <c r="AC76" s="29"/>
      <c r="AD76" s="307">
        <f>'S29b'!G22-AC77</f>
        <v>0</v>
      </c>
      <c r="AE76" s="29"/>
      <c r="AF76" s="193"/>
      <c r="AG76" s="218"/>
      <c r="AH76" s="218"/>
      <c r="AI76" s="218"/>
      <c r="AJ76" s="218"/>
      <c r="AK76" s="218"/>
      <c r="AL76" s="218"/>
      <c r="AM76" s="193"/>
      <c r="AN76" s="219"/>
      <c r="AO76" s="193"/>
      <c r="AP76" s="218"/>
      <c r="AQ76" s="219"/>
      <c r="AR76" s="218"/>
      <c r="AS76" s="193"/>
    </row>
    <row r="77" spans="19:45" ht="12.75">
      <c r="S77" s="527"/>
      <c r="T77" s="527"/>
      <c r="U77" s="539"/>
      <c r="V77" s="17"/>
      <c r="W77" s="17"/>
      <c r="X77" s="17"/>
      <c r="Y77" s="17"/>
      <c r="Z77" s="17"/>
      <c r="AA77" s="17"/>
      <c r="AB77" s="17"/>
      <c r="AC77" s="29"/>
      <c r="AD77" s="307">
        <f>'S29b'!G23-AC78</f>
        <v>0</v>
      </c>
      <c r="AE77" s="29"/>
      <c r="AF77" s="193"/>
      <c r="AG77" s="218"/>
      <c r="AH77" s="218"/>
      <c r="AI77" s="218"/>
      <c r="AJ77" s="218"/>
      <c r="AK77" s="218"/>
      <c r="AL77" s="218"/>
      <c r="AM77" s="193"/>
      <c r="AN77" s="219"/>
      <c r="AO77" s="193"/>
      <c r="AP77" s="218"/>
      <c r="AQ77" s="219"/>
      <c r="AR77" s="218"/>
      <c r="AS77" s="193"/>
    </row>
    <row r="78" spans="19:45" ht="12.75">
      <c r="S78" s="527"/>
      <c r="T78" s="527"/>
      <c r="U78" s="539"/>
      <c r="V78" s="17"/>
      <c r="W78" s="17"/>
      <c r="X78" s="17"/>
      <c r="Y78" s="17"/>
      <c r="Z78" s="17"/>
      <c r="AA78" s="17"/>
      <c r="AB78" s="17"/>
      <c r="AC78" s="29"/>
      <c r="AD78" s="307">
        <f>'S29b'!G24-AC79</f>
        <v>0</v>
      </c>
      <c r="AE78" s="29"/>
      <c r="AF78" s="193"/>
      <c r="AG78" s="218"/>
      <c r="AH78" s="218"/>
      <c r="AI78" s="218"/>
      <c r="AJ78" s="218"/>
      <c r="AK78" s="218"/>
      <c r="AL78" s="218"/>
      <c r="AM78" s="193"/>
      <c r="AN78" s="219"/>
      <c r="AO78" s="193"/>
      <c r="AP78" s="218"/>
      <c r="AQ78" s="219"/>
      <c r="AR78" s="218"/>
      <c r="AS78" s="193"/>
    </row>
    <row r="79" spans="19:45" ht="12.75">
      <c r="S79" s="527"/>
      <c r="T79" s="527"/>
      <c r="U79" s="539"/>
      <c r="V79" s="17"/>
      <c r="W79" s="17"/>
      <c r="X79" s="17"/>
      <c r="Y79" s="17"/>
      <c r="Z79" s="17"/>
      <c r="AA79" s="17"/>
      <c r="AB79" s="17"/>
      <c r="AC79" s="29"/>
      <c r="AD79" s="307">
        <f>'S29b'!G25-AC80</f>
        <v>0</v>
      </c>
      <c r="AE79" s="29"/>
      <c r="AF79" s="193"/>
      <c r="AG79" s="218"/>
      <c r="AH79" s="218"/>
      <c r="AI79" s="218"/>
      <c r="AJ79" s="218"/>
      <c r="AK79" s="218"/>
      <c r="AL79" s="218"/>
      <c r="AM79" s="193"/>
      <c r="AN79" s="219"/>
      <c r="AO79" s="193"/>
      <c r="AP79" s="218"/>
      <c r="AQ79" s="219"/>
      <c r="AR79" s="218"/>
      <c r="AS79" s="193"/>
    </row>
    <row r="80" spans="19:45" ht="12.75">
      <c r="S80" s="527"/>
      <c r="T80" s="527"/>
      <c r="U80" s="539"/>
      <c r="V80" s="17"/>
      <c r="W80" s="17"/>
      <c r="X80" s="17"/>
      <c r="Y80" s="17"/>
      <c r="Z80" s="17"/>
      <c r="AA80" s="17"/>
      <c r="AB80" s="17"/>
      <c r="AC80" s="29"/>
      <c r="AD80" s="307">
        <f>'S29b'!G26-AC81</f>
        <v>0</v>
      </c>
      <c r="AE80" s="29"/>
      <c r="AF80" s="193"/>
      <c r="AG80" s="218"/>
      <c r="AH80" s="218"/>
      <c r="AI80" s="218"/>
      <c r="AJ80" s="218"/>
      <c r="AK80" s="218"/>
      <c r="AL80" s="218"/>
      <c r="AM80" s="193"/>
      <c r="AN80" s="219"/>
      <c r="AO80" s="193"/>
      <c r="AP80" s="218"/>
      <c r="AQ80" s="219"/>
      <c r="AR80" s="218"/>
      <c r="AS80" s="193"/>
    </row>
    <row r="81" spans="19:45" ht="12.75">
      <c r="S81" s="527"/>
      <c r="T81" s="527"/>
      <c r="U81" s="539"/>
      <c r="V81" s="17"/>
      <c r="W81" s="17"/>
      <c r="X81" s="17"/>
      <c r="Y81" s="17"/>
      <c r="Z81" s="17"/>
      <c r="AA81" s="17"/>
      <c r="AB81" s="17"/>
      <c r="AC81" s="29"/>
      <c r="AD81" s="307">
        <f>'S29b'!G27-AC82</f>
        <v>0</v>
      </c>
      <c r="AE81" s="29"/>
      <c r="AF81" s="193"/>
      <c r="AG81" s="218"/>
      <c r="AH81" s="218"/>
      <c r="AI81" s="218"/>
      <c r="AJ81" s="218"/>
      <c r="AK81" s="218"/>
      <c r="AL81" s="218"/>
      <c r="AM81" s="193"/>
      <c r="AN81" s="219"/>
      <c r="AO81" s="193"/>
      <c r="AP81" s="218"/>
      <c r="AQ81" s="219"/>
      <c r="AR81" s="218"/>
      <c r="AS81" s="193"/>
    </row>
    <row r="82" spans="19:45" ht="12.75">
      <c r="S82" s="527"/>
      <c r="T82" s="527"/>
      <c r="U82" s="539"/>
      <c r="V82" s="17"/>
      <c r="W82" s="17"/>
      <c r="X82" s="17"/>
      <c r="Y82" s="17"/>
      <c r="Z82" s="17"/>
      <c r="AA82" s="17"/>
      <c r="AB82" s="17"/>
      <c r="AC82" s="29"/>
      <c r="AD82" s="307">
        <f>'S29b'!G28-AC83</f>
        <v>0</v>
      </c>
      <c r="AE82" s="29"/>
      <c r="AF82" s="193"/>
      <c r="AG82" s="218"/>
      <c r="AH82" s="218"/>
      <c r="AI82" s="218"/>
      <c r="AJ82" s="218"/>
      <c r="AK82" s="218"/>
      <c r="AL82" s="218"/>
      <c r="AM82" s="193"/>
      <c r="AN82" s="219"/>
      <c r="AO82" s="193"/>
      <c r="AP82" s="218"/>
      <c r="AQ82" s="219"/>
      <c r="AR82" s="218"/>
      <c r="AS82" s="193"/>
    </row>
    <row r="83" spans="19:45" ht="12.75">
      <c r="S83" s="527"/>
      <c r="T83" s="527"/>
      <c r="U83" s="539"/>
      <c r="V83" s="17"/>
      <c r="W83" s="17"/>
      <c r="X83" s="17"/>
      <c r="Y83" s="17"/>
      <c r="Z83" s="17"/>
      <c r="AA83" s="17"/>
      <c r="AB83" s="17"/>
      <c r="AC83" s="29"/>
      <c r="AD83" s="307">
        <f>'S29b'!G29-AC84</f>
        <v>0</v>
      </c>
      <c r="AE83" s="29"/>
      <c r="AF83" s="193"/>
      <c r="AG83" s="218"/>
      <c r="AH83" s="218"/>
      <c r="AI83" s="218"/>
      <c r="AJ83" s="218"/>
      <c r="AK83" s="218"/>
      <c r="AL83" s="218"/>
      <c r="AM83" s="193"/>
      <c r="AN83" s="219"/>
      <c r="AO83" s="193"/>
      <c r="AP83" s="218"/>
      <c r="AQ83" s="219"/>
      <c r="AR83" s="218"/>
      <c r="AS83" s="193"/>
    </row>
    <row r="84" spans="19:45" ht="12.75">
      <c r="S84" s="527"/>
      <c r="T84" s="527"/>
      <c r="U84" s="539"/>
      <c r="V84" s="17"/>
      <c r="W84" s="17"/>
      <c r="X84" s="17"/>
      <c r="Y84" s="17"/>
      <c r="Z84" s="17"/>
      <c r="AA84" s="17"/>
      <c r="AB84" s="17"/>
      <c r="AC84" s="29"/>
      <c r="AD84" s="307">
        <f>'S29b'!G30-AC85</f>
        <v>0</v>
      </c>
      <c r="AE84" s="29"/>
      <c r="AF84" s="193"/>
      <c r="AG84" s="218"/>
      <c r="AH84" s="218"/>
      <c r="AI84" s="218"/>
      <c r="AJ84" s="218"/>
      <c r="AK84" s="218"/>
      <c r="AL84" s="218"/>
      <c r="AM84" s="193"/>
      <c r="AN84" s="219"/>
      <c r="AO84" s="193"/>
      <c r="AP84" s="218"/>
      <c r="AQ84" s="219"/>
      <c r="AR84" s="218"/>
      <c r="AS84" s="193"/>
    </row>
    <row r="85" spans="19:45" ht="12.75">
      <c r="S85" s="527"/>
      <c r="T85" s="527"/>
      <c r="U85" s="539"/>
      <c r="V85" s="17"/>
      <c r="W85" s="17"/>
      <c r="X85" s="17"/>
      <c r="Y85" s="17"/>
      <c r="Z85" s="17"/>
      <c r="AA85" s="17"/>
      <c r="AB85" s="17"/>
      <c r="AC85" s="29"/>
      <c r="AD85" s="307">
        <f>'S29b'!G31-AC86</f>
        <v>0</v>
      </c>
      <c r="AE85" s="29"/>
      <c r="AF85" s="193"/>
      <c r="AG85" s="218"/>
      <c r="AH85" s="218"/>
      <c r="AI85" s="218"/>
      <c r="AJ85" s="218"/>
      <c r="AK85" s="218"/>
      <c r="AL85" s="218"/>
      <c r="AM85" s="193"/>
      <c r="AN85" s="219"/>
      <c r="AO85" s="193"/>
      <c r="AP85" s="218"/>
      <c r="AQ85" s="219"/>
      <c r="AR85" s="218"/>
      <c r="AS85" s="193"/>
    </row>
    <row r="86" spans="19:45" ht="12.75">
      <c r="S86" s="527"/>
      <c r="T86" s="527"/>
      <c r="U86" s="539"/>
      <c r="V86" s="17"/>
      <c r="W86" s="17"/>
      <c r="X86" s="17"/>
      <c r="Y86" s="17"/>
      <c r="Z86" s="17"/>
      <c r="AA86" s="17"/>
      <c r="AB86" s="17"/>
      <c r="AC86" s="29"/>
      <c r="AD86" s="307">
        <f>'S29b'!G32-AC87</f>
        <v>0</v>
      </c>
      <c r="AE86" s="29"/>
      <c r="AF86" s="193"/>
      <c r="AG86" s="218"/>
      <c r="AH86" s="218"/>
      <c r="AI86" s="218"/>
      <c r="AJ86" s="218"/>
      <c r="AK86" s="218"/>
      <c r="AL86" s="218"/>
      <c r="AM86" s="193"/>
      <c r="AN86" s="219"/>
      <c r="AO86" s="193"/>
      <c r="AP86" s="218"/>
      <c r="AQ86" s="219"/>
      <c r="AR86" s="218"/>
      <c r="AS86" s="193"/>
    </row>
    <row r="87" spans="19:45" ht="12.75">
      <c r="S87" s="527"/>
      <c r="T87" s="527"/>
      <c r="U87" s="539"/>
      <c r="V87" s="17"/>
      <c r="W87" s="17"/>
      <c r="X87" s="17"/>
      <c r="Y87" s="17"/>
      <c r="Z87" s="17"/>
      <c r="AA87" s="17"/>
      <c r="AB87" s="17"/>
      <c r="AC87" s="29"/>
      <c r="AD87" s="307">
        <f>'S29b'!G33-AC88</f>
        <v>0</v>
      </c>
      <c r="AE87" s="29"/>
      <c r="AF87" s="193"/>
      <c r="AG87" s="218"/>
      <c r="AH87" s="218"/>
      <c r="AI87" s="218"/>
      <c r="AJ87" s="218"/>
      <c r="AK87" s="218"/>
      <c r="AL87" s="218"/>
      <c r="AM87" s="193"/>
      <c r="AN87" s="219"/>
      <c r="AO87" s="193"/>
      <c r="AP87" s="218"/>
      <c r="AQ87" s="219"/>
      <c r="AR87" s="218"/>
      <c r="AS87" s="193"/>
    </row>
    <row r="88" spans="19:45" ht="12.75">
      <c r="S88" s="527"/>
      <c r="T88" s="527"/>
      <c r="U88" s="539"/>
      <c r="V88" s="17"/>
      <c r="W88" s="17"/>
      <c r="X88" s="17"/>
      <c r="Y88" s="17"/>
      <c r="Z88" s="17"/>
      <c r="AA88" s="17"/>
      <c r="AB88" s="17"/>
      <c r="AC88" s="29"/>
      <c r="AD88" s="307">
        <f>'S29b'!G34-AC89</f>
        <v>0</v>
      </c>
      <c r="AE88" s="29"/>
      <c r="AF88" s="193"/>
      <c r="AG88" s="218"/>
      <c r="AH88" s="218"/>
      <c r="AI88" s="218"/>
      <c r="AJ88" s="218"/>
      <c r="AK88" s="218"/>
      <c r="AL88" s="218"/>
      <c r="AM88" s="193"/>
      <c r="AN88" s="219"/>
      <c r="AO88" s="193"/>
      <c r="AP88" s="218"/>
      <c r="AQ88" s="219"/>
      <c r="AR88" s="218"/>
      <c r="AS88" s="193"/>
    </row>
    <row r="89" spans="19:45" ht="12.75">
      <c r="S89" s="527"/>
      <c r="T89" s="527"/>
      <c r="U89" s="539"/>
      <c r="V89" s="17"/>
      <c r="W89" s="17"/>
      <c r="X89" s="17"/>
      <c r="Y89" s="17"/>
      <c r="Z89" s="17"/>
      <c r="AA89" s="17"/>
      <c r="AB89" s="17"/>
      <c r="AC89" s="29"/>
      <c r="AD89" s="307">
        <f>'S29b'!G35-AC90</f>
        <v>0</v>
      </c>
      <c r="AE89" s="29"/>
      <c r="AF89" s="193"/>
      <c r="AG89" s="218"/>
      <c r="AH89" s="218"/>
      <c r="AI89" s="218"/>
      <c r="AJ89" s="218"/>
      <c r="AK89" s="218"/>
      <c r="AL89" s="218"/>
      <c r="AM89" s="193"/>
      <c r="AN89" s="219"/>
      <c r="AO89" s="193"/>
      <c r="AP89" s="218"/>
      <c r="AQ89" s="219"/>
      <c r="AR89" s="218"/>
      <c r="AS89" s="193"/>
    </row>
    <row r="90" spans="19:45" ht="12.75">
      <c r="S90" s="527"/>
      <c r="T90" s="527"/>
      <c r="U90" s="539"/>
      <c r="V90" s="17"/>
      <c r="W90" s="17"/>
      <c r="X90" s="17"/>
      <c r="Y90" s="17"/>
      <c r="Z90" s="17"/>
      <c r="AA90" s="17"/>
      <c r="AB90" s="17"/>
      <c r="AC90" s="29"/>
      <c r="AD90" s="307">
        <f>'S29b'!G36-AC91</f>
        <v>0</v>
      </c>
      <c r="AE90" s="29"/>
      <c r="AF90" s="193"/>
      <c r="AG90" s="218"/>
      <c r="AH90" s="218"/>
      <c r="AI90" s="218"/>
      <c r="AJ90" s="218"/>
      <c r="AK90" s="218"/>
      <c r="AL90" s="218"/>
      <c r="AM90" s="193"/>
      <c r="AN90" s="219"/>
      <c r="AO90" s="193"/>
      <c r="AP90" s="218"/>
      <c r="AQ90" s="219"/>
      <c r="AR90" s="218"/>
      <c r="AS90" s="193"/>
    </row>
    <row r="91" spans="19:45" ht="12.75">
      <c r="S91" s="527"/>
      <c r="T91" s="527"/>
      <c r="U91" s="539"/>
      <c r="V91" s="17"/>
      <c r="W91" s="17"/>
      <c r="X91" s="17"/>
      <c r="Y91" s="17"/>
      <c r="Z91" s="17"/>
      <c r="AA91" s="17"/>
      <c r="AB91" s="17"/>
      <c r="AC91" s="29"/>
      <c r="AD91" s="307">
        <f>'S29b'!G37-AC92</f>
        <v>0</v>
      </c>
      <c r="AE91" s="29"/>
      <c r="AF91" s="193"/>
      <c r="AG91" s="218"/>
      <c r="AH91" s="218"/>
      <c r="AI91" s="218"/>
      <c r="AJ91" s="218"/>
      <c r="AK91" s="218"/>
      <c r="AL91" s="218"/>
      <c r="AM91" s="193"/>
      <c r="AN91" s="219"/>
      <c r="AO91" s="193"/>
      <c r="AP91" s="218"/>
      <c r="AQ91" s="219"/>
      <c r="AR91" s="218"/>
      <c r="AS91" s="193"/>
    </row>
    <row r="92" spans="19:45" ht="12.75">
      <c r="S92" s="527"/>
      <c r="T92" s="527"/>
      <c r="U92" s="539"/>
      <c r="V92" s="17"/>
      <c r="W92" s="17"/>
      <c r="X92" s="17"/>
      <c r="Y92" s="17"/>
      <c r="Z92" s="17"/>
      <c r="AA92" s="17"/>
      <c r="AB92" s="17"/>
      <c r="AC92" s="29"/>
      <c r="AD92" s="307">
        <f>'S29b'!G38-AC93</f>
        <v>0</v>
      </c>
      <c r="AE92" s="29"/>
      <c r="AF92" s="193"/>
      <c r="AG92" s="218"/>
      <c r="AH92" s="218"/>
      <c r="AI92" s="218"/>
      <c r="AJ92" s="218"/>
      <c r="AK92" s="218"/>
      <c r="AL92" s="218"/>
      <c r="AM92" s="193"/>
      <c r="AN92" s="219"/>
      <c r="AO92" s="193"/>
      <c r="AP92" s="218"/>
      <c r="AQ92" s="219"/>
      <c r="AR92" s="218"/>
      <c r="AS92" s="193"/>
    </row>
    <row r="93" spans="19:45" ht="12.75">
      <c r="S93" s="527"/>
      <c r="T93" s="527"/>
      <c r="U93" s="539"/>
      <c r="V93" s="17"/>
      <c r="W93" s="17"/>
      <c r="X93" s="17"/>
      <c r="Y93" s="17"/>
      <c r="Z93" s="17"/>
      <c r="AA93" s="17"/>
      <c r="AB93" s="17"/>
      <c r="AC93" s="119"/>
      <c r="AD93" s="307">
        <f>'S29b'!G39-AC94</f>
        <v>0</v>
      </c>
      <c r="AE93" s="29"/>
      <c r="AF93" s="193"/>
      <c r="AG93" s="218"/>
      <c r="AH93" s="218"/>
      <c r="AI93" s="218"/>
      <c r="AJ93" s="218"/>
      <c r="AK93" s="218"/>
      <c r="AL93" s="218"/>
      <c r="AM93" s="193"/>
      <c r="AN93" s="219"/>
      <c r="AO93" s="193"/>
      <c r="AP93" s="218"/>
      <c r="AQ93" s="219"/>
      <c r="AR93" s="218"/>
      <c r="AS93" s="193"/>
    </row>
    <row r="94" spans="19:45" ht="12.75">
      <c r="S94" s="527"/>
      <c r="T94" s="527"/>
      <c r="U94" s="539"/>
      <c r="V94" s="17"/>
      <c r="W94" s="17"/>
      <c r="X94" s="17"/>
      <c r="Y94" s="17"/>
      <c r="Z94" s="17"/>
      <c r="AA94" s="17"/>
      <c r="AB94" s="17"/>
      <c r="AC94" s="119"/>
      <c r="AD94" s="307">
        <f>'S29b'!G40-AC95</f>
        <v>0</v>
      </c>
      <c r="AE94" s="29"/>
      <c r="AF94" s="193"/>
      <c r="AG94" s="218"/>
      <c r="AH94" s="218"/>
      <c r="AI94" s="218"/>
      <c r="AJ94" s="218"/>
      <c r="AK94" s="218"/>
      <c r="AL94" s="218"/>
      <c r="AM94" s="193"/>
      <c r="AN94" s="219"/>
      <c r="AO94" s="193"/>
      <c r="AP94" s="218"/>
      <c r="AQ94" s="219"/>
      <c r="AR94" s="218"/>
      <c r="AS94" s="193"/>
    </row>
    <row r="95" spans="19:45" ht="12.75">
      <c r="S95" s="527"/>
      <c r="T95" s="527"/>
      <c r="U95" s="539"/>
      <c r="V95" s="17"/>
      <c r="W95" s="17"/>
      <c r="X95" s="17"/>
      <c r="Y95" s="17"/>
      <c r="Z95" s="17"/>
      <c r="AA95" s="17"/>
      <c r="AB95" s="17"/>
      <c r="AC95" s="29"/>
      <c r="AD95" s="307">
        <f>'S29b'!G41-AC96</f>
        <v>0</v>
      </c>
      <c r="AE95" s="29"/>
      <c r="AF95" s="193"/>
      <c r="AG95" s="218"/>
      <c r="AH95" s="218"/>
      <c r="AI95" s="218"/>
      <c r="AJ95" s="218"/>
      <c r="AK95" s="218"/>
      <c r="AL95" s="218"/>
      <c r="AM95" s="193"/>
      <c r="AN95" s="219"/>
      <c r="AO95" s="193"/>
      <c r="AP95" s="218"/>
      <c r="AQ95" s="219"/>
      <c r="AR95" s="218"/>
      <c r="AS95" s="193"/>
    </row>
    <row r="96" spans="19:45" ht="12.75">
      <c r="S96" s="527"/>
      <c r="T96" s="527"/>
      <c r="U96" s="539"/>
      <c r="V96" s="17"/>
      <c r="W96" s="17"/>
      <c r="X96" s="17"/>
      <c r="Y96" s="17"/>
      <c r="Z96" s="17"/>
      <c r="AA96" s="17"/>
      <c r="AB96" s="17"/>
      <c r="AC96" s="29"/>
      <c r="AD96" s="307">
        <f>'S29b'!G42-AC97</f>
        <v>0</v>
      </c>
      <c r="AE96" s="29"/>
      <c r="AF96" s="193"/>
      <c r="AG96" s="218"/>
      <c r="AH96" s="218"/>
      <c r="AI96" s="218"/>
      <c r="AJ96" s="218"/>
      <c r="AK96" s="218"/>
      <c r="AL96" s="218"/>
      <c r="AM96" s="193"/>
      <c r="AN96" s="219"/>
      <c r="AO96" s="193"/>
      <c r="AP96" s="218"/>
      <c r="AQ96" s="219"/>
      <c r="AR96" s="218"/>
      <c r="AS96" s="193"/>
    </row>
    <row r="97" spans="19:45" ht="12.75">
      <c r="S97" s="527"/>
      <c r="T97" s="527"/>
      <c r="U97" s="539"/>
      <c r="V97" s="17"/>
      <c r="W97" s="17"/>
      <c r="X97" s="17"/>
      <c r="Y97" s="17"/>
      <c r="Z97" s="17"/>
      <c r="AA97" s="17"/>
      <c r="AB97" s="17"/>
      <c r="AC97" s="29"/>
      <c r="AD97" s="307">
        <f>'S29b'!G43-AC98</f>
        <v>0</v>
      </c>
      <c r="AE97" s="29"/>
      <c r="AF97" s="193"/>
      <c r="AG97" s="218"/>
      <c r="AH97" s="218"/>
      <c r="AI97" s="218"/>
      <c r="AJ97" s="218"/>
      <c r="AK97" s="218"/>
      <c r="AL97" s="218"/>
      <c r="AM97" s="193"/>
      <c r="AN97" s="219"/>
      <c r="AO97" s="193"/>
      <c r="AP97" s="218"/>
      <c r="AQ97" s="219"/>
      <c r="AR97" s="218"/>
      <c r="AS97" s="193"/>
    </row>
    <row r="98" spans="19:45" ht="12.75">
      <c r="S98" s="527"/>
      <c r="T98" s="527"/>
      <c r="U98" s="539"/>
      <c r="V98" s="17"/>
      <c r="W98" s="17"/>
      <c r="X98" s="17"/>
      <c r="Y98" s="17"/>
      <c r="Z98" s="17"/>
      <c r="AA98" s="17"/>
      <c r="AB98" s="17"/>
      <c r="AC98" s="29"/>
      <c r="AD98" s="307">
        <f>'S29b'!G44-AC99</f>
        <v>0</v>
      </c>
      <c r="AE98" s="29"/>
      <c r="AF98" s="193"/>
      <c r="AG98" s="218"/>
      <c r="AH98" s="218"/>
      <c r="AI98" s="218"/>
      <c r="AJ98" s="218"/>
      <c r="AK98" s="218"/>
      <c r="AL98" s="218"/>
      <c r="AM98" s="193"/>
      <c r="AN98" s="219"/>
      <c r="AO98" s="193"/>
      <c r="AP98" s="218"/>
      <c r="AQ98" s="219"/>
      <c r="AR98" s="218"/>
      <c r="AS98" s="193"/>
    </row>
    <row r="99" spans="19:45" ht="12.75">
      <c r="S99" s="527"/>
      <c r="T99" s="527"/>
      <c r="U99" s="539"/>
      <c r="V99" s="17"/>
      <c r="W99" s="17"/>
      <c r="X99" s="17"/>
      <c r="Y99" s="17"/>
      <c r="Z99" s="17"/>
      <c r="AA99" s="17"/>
      <c r="AB99" s="17"/>
      <c r="AC99" s="29"/>
      <c r="AD99" s="307">
        <f>'S29b'!G45-AC100</f>
        <v>0</v>
      </c>
      <c r="AE99" s="29"/>
      <c r="AF99" s="193"/>
      <c r="AG99" s="218"/>
      <c r="AH99" s="218"/>
      <c r="AI99" s="218"/>
      <c r="AJ99" s="218"/>
      <c r="AK99" s="218"/>
      <c r="AL99" s="218"/>
      <c r="AM99" s="193"/>
      <c r="AN99" s="219"/>
      <c r="AO99" s="193"/>
      <c r="AP99" s="218"/>
      <c r="AQ99" s="219"/>
      <c r="AR99" s="218"/>
      <c r="AS99" s="193"/>
    </row>
    <row r="100" spans="19:45" ht="12.75">
      <c r="S100" s="527"/>
      <c r="T100" s="527"/>
      <c r="U100" s="539"/>
      <c r="V100" s="17"/>
      <c r="W100" s="17"/>
      <c r="X100" s="17"/>
      <c r="Y100" s="17"/>
      <c r="Z100" s="17"/>
      <c r="AA100" s="17"/>
      <c r="AB100" s="17"/>
      <c r="AC100" s="29"/>
      <c r="AD100" s="307">
        <f>'S29b'!G46-AC101</f>
        <v>0</v>
      </c>
      <c r="AE100" s="29"/>
      <c r="AF100" s="193"/>
      <c r="AG100" s="218"/>
      <c r="AH100" s="218"/>
      <c r="AI100" s="218"/>
      <c r="AJ100" s="218"/>
      <c r="AK100" s="218"/>
      <c r="AL100" s="218"/>
      <c r="AM100" s="193"/>
      <c r="AN100" s="219"/>
      <c r="AO100" s="193"/>
      <c r="AP100" s="218"/>
      <c r="AQ100" s="219"/>
      <c r="AR100" s="218"/>
      <c r="AS100" s="193"/>
    </row>
    <row r="101" spans="19:45" ht="12.75">
      <c r="S101" s="527"/>
      <c r="T101" s="527"/>
      <c r="U101" s="539"/>
      <c r="V101" s="17"/>
      <c r="W101" s="17"/>
      <c r="X101" s="17"/>
      <c r="Y101" s="17"/>
      <c r="Z101" s="17"/>
      <c r="AA101" s="17"/>
      <c r="AB101" s="17"/>
      <c r="AC101" s="29"/>
      <c r="AD101" s="307">
        <f>'S29b'!G47-AC102</f>
        <v>0</v>
      </c>
      <c r="AE101" s="29"/>
      <c r="AF101" s="193"/>
      <c r="AG101" s="218"/>
      <c r="AH101" s="218"/>
      <c r="AI101" s="218"/>
      <c r="AJ101" s="218"/>
      <c r="AK101" s="218"/>
      <c r="AL101" s="218"/>
      <c r="AM101" s="193"/>
      <c r="AN101" s="219"/>
      <c r="AO101" s="193"/>
      <c r="AP101" s="218"/>
      <c r="AQ101" s="219"/>
      <c r="AR101" s="218"/>
      <c r="AS101" s="193"/>
    </row>
    <row r="102" spans="19:45" ht="12.75">
      <c r="S102" s="527"/>
      <c r="T102" s="527"/>
      <c r="U102" s="539"/>
      <c r="V102" s="17"/>
      <c r="W102" s="17"/>
      <c r="X102" s="17"/>
      <c r="Y102" s="17"/>
      <c r="Z102" s="17"/>
      <c r="AA102" s="17"/>
      <c r="AB102" s="17"/>
      <c r="AC102" s="29"/>
      <c r="AD102" s="307">
        <f>'S29b'!G48-AC103</f>
        <v>0</v>
      </c>
      <c r="AE102" s="29"/>
      <c r="AF102" s="193"/>
      <c r="AG102" s="218"/>
      <c r="AH102" s="218"/>
      <c r="AI102" s="218"/>
      <c r="AJ102" s="218"/>
      <c r="AK102" s="218"/>
      <c r="AL102" s="218"/>
      <c r="AM102" s="193"/>
      <c r="AN102" s="219"/>
      <c r="AO102" s="193"/>
      <c r="AP102" s="218"/>
      <c r="AQ102" s="219"/>
      <c r="AR102" s="218"/>
      <c r="AS102" s="193"/>
    </row>
    <row r="103" spans="19:45" ht="12.75">
      <c r="S103" s="527"/>
      <c r="T103" s="527"/>
      <c r="U103" s="539"/>
      <c r="V103" s="17"/>
      <c r="W103" s="17"/>
      <c r="X103" s="17"/>
      <c r="Y103" s="17"/>
      <c r="Z103" s="17"/>
      <c r="AA103" s="17"/>
      <c r="AB103" s="17"/>
      <c r="AC103" s="29"/>
      <c r="AD103" s="307">
        <f>'S29b'!G49-AC104</f>
        <v>0</v>
      </c>
      <c r="AE103" s="29"/>
      <c r="AF103" s="193"/>
      <c r="AG103" s="218"/>
      <c r="AH103" s="218"/>
      <c r="AI103" s="218"/>
      <c r="AJ103" s="218"/>
      <c r="AK103" s="218"/>
      <c r="AL103" s="218"/>
      <c r="AM103" s="193"/>
      <c r="AN103" s="219"/>
      <c r="AO103" s="193"/>
      <c r="AP103" s="218"/>
      <c r="AQ103" s="219"/>
      <c r="AR103" s="218"/>
      <c r="AS103" s="193"/>
    </row>
    <row r="104" spans="19:45" ht="12.75">
      <c r="S104" s="527"/>
      <c r="T104" s="527"/>
      <c r="U104" s="539"/>
      <c r="V104" s="17"/>
      <c r="W104" s="17"/>
      <c r="X104" s="17"/>
      <c r="Y104" s="17"/>
      <c r="Z104" s="17"/>
      <c r="AA104" s="17"/>
      <c r="AB104" s="17"/>
      <c r="AC104" s="29"/>
      <c r="AD104" s="307">
        <f>'S29b'!G50-AC105</f>
        <v>0</v>
      </c>
      <c r="AE104" s="29"/>
      <c r="AF104" s="193"/>
      <c r="AG104" s="218"/>
      <c r="AH104" s="218"/>
      <c r="AI104" s="218"/>
      <c r="AJ104" s="218"/>
      <c r="AK104" s="218"/>
      <c r="AL104" s="218"/>
      <c r="AM104" s="193"/>
      <c r="AN104" s="219"/>
      <c r="AO104" s="193"/>
      <c r="AP104" s="218"/>
      <c r="AQ104" s="219"/>
      <c r="AR104" s="218"/>
      <c r="AS104" s="193"/>
    </row>
    <row r="105" spans="19:45" ht="12.75">
      <c r="S105" s="527"/>
      <c r="T105" s="527"/>
      <c r="U105" s="539"/>
      <c r="V105" s="17"/>
      <c r="W105" s="17"/>
      <c r="X105" s="17"/>
      <c r="Y105" s="17"/>
      <c r="Z105" s="17"/>
      <c r="AA105" s="17"/>
      <c r="AB105" s="17"/>
      <c r="AC105" s="29"/>
      <c r="AD105" s="307">
        <f>'S29b'!G51-AC106</f>
        <v>0</v>
      </c>
      <c r="AE105" s="29"/>
      <c r="AF105" s="193"/>
      <c r="AG105" s="218"/>
      <c r="AH105" s="218"/>
      <c r="AI105" s="218"/>
      <c r="AJ105" s="218"/>
      <c r="AK105" s="218"/>
      <c r="AL105" s="218"/>
      <c r="AM105" s="193"/>
      <c r="AN105" s="219"/>
      <c r="AO105" s="193"/>
      <c r="AP105" s="218"/>
      <c r="AQ105" s="219"/>
      <c r="AR105" s="218"/>
      <c r="AS105" s="193"/>
    </row>
    <row r="106" spans="19:45" ht="12.75">
      <c r="S106" s="527"/>
      <c r="T106" s="527"/>
      <c r="U106" s="539"/>
      <c r="V106" s="17"/>
      <c r="W106" s="17"/>
      <c r="X106" s="17"/>
      <c r="Y106" s="17"/>
      <c r="Z106" s="17"/>
      <c r="AA106" s="17"/>
      <c r="AB106" s="17"/>
      <c r="AC106" s="29"/>
      <c r="AD106" s="307">
        <f>'S29b'!G52-AC107</f>
        <v>0</v>
      </c>
      <c r="AE106" s="29"/>
      <c r="AF106" s="193"/>
      <c r="AG106" s="218"/>
      <c r="AH106" s="218"/>
      <c r="AI106" s="218"/>
      <c r="AJ106" s="218"/>
      <c r="AK106" s="218"/>
      <c r="AL106" s="218"/>
      <c r="AM106" s="193"/>
      <c r="AN106" s="219"/>
      <c r="AO106" s="193"/>
      <c r="AP106" s="218"/>
      <c r="AQ106" s="219"/>
      <c r="AR106" s="218"/>
      <c r="AS106" s="193"/>
    </row>
    <row r="107" spans="19:45" ht="12.75">
      <c r="S107" s="527"/>
      <c r="T107" s="527"/>
      <c r="U107" s="539"/>
      <c r="V107" s="17"/>
      <c r="W107" s="17"/>
      <c r="X107" s="17"/>
      <c r="Y107" s="17"/>
      <c r="Z107" s="17"/>
      <c r="AA107" s="17"/>
      <c r="AB107" s="17"/>
      <c r="AC107" s="29"/>
      <c r="AD107" s="307">
        <f>'S29b'!G53-AC108</f>
        <v>0</v>
      </c>
      <c r="AE107" s="29"/>
      <c r="AF107" s="193"/>
      <c r="AG107" s="218"/>
      <c r="AH107" s="218"/>
      <c r="AI107" s="218"/>
      <c r="AJ107" s="218"/>
      <c r="AK107" s="218"/>
      <c r="AL107" s="218"/>
      <c r="AM107" s="193"/>
      <c r="AN107" s="219"/>
      <c r="AO107" s="193"/>
      <c r="AP107" s="218"/>
      <c r="AQ107" s="219"/>
      <c r="AR107" s="218"/>
      <c r="AS107" s="193"/>
    </row>
    <row r="108" spans="19:45" ht="12.75">
      <c r="S108" s="527"/>
      <c r="T108" s="527"/>
      <c r="U108" s="539"/>
      <c r="V108" s="17"/>
      <c r="W108" s="17"/>
      <c r="X108" s="17"/>
      <c r="Y108" s="17"/>
      <c r="Z108" s="17"/>
      <c r="AA108" s="17"/>
      <c r="AB108" s="17"/>
      <c r="AC108" s="29"/>
      <c r="AD108" s="307">
        <f>'S29b'!G54-AC109</f>
        <v>0</v>
      </c>
      <c r="AE108" s="29"/>
      <c r="AF108" s="193"/>
      <c r="AG108" s="218"/>
      <c r="AH108" s="218"/>
      <c r="AI108" s="218"/>
      <c r="AJ108" s="218"/>
      <c r="AK108" s="218"/>
      <c r="AL108" s="218"/>
      <c r="AM108" s="193"/>
      <c r="AN108" s="219"/>
      <c r="AO108" s="193"/>
      <c r="AP108" s="218"/>
      <c r="AQ108" s="219"/>
      <c r="AR108" s="218"/>
      <c r="AS108" s="193"/>
    </row>
    <row r="109" spans="19:45" ht="12.75">
      <c r="S109" s="527"/>
      <c r="T109" s="527"/>
      <c r="U109" s="539"/>
      <c r="V109" s="17"/>
      <c r="W109" s="17"/>
      <c r="X109" s="17"/>
      <c r="Y109" s="17"/>
      <c r="Z109" s="17"/>
      <c r="AA109" s="17"/>
      <c r="AB109" s="17"/>
      <c r="AC109" s="29"/>
      <c r="AD109" s="307">
        <f>'S29b'!G55-AC110</f>
        <v>0</v>
      </c>
      <c r="AE109" s="29"/>
      <c r="AF109" s="193"/>
      <c r="AG109" s="218"/>
      <c r="AH109" s="218"/>
      <c r="AI109" s="218"/>
      <c r="AJ109" s="218"/>
      <c r="AK109" s="218"/>
      <c r="AL109" s="218"/>
      <c r="AM109" s="193"/>
      <c r="AN109" s="219"/>
      <c r="AO109" s="193"/>
      <c r="AP109" s="218"/>
      <c r="AQ109" s="219"/>
      <c r="AR109" s="218"/>
      <c r="AS109" s="193"/>
    </row>
    <row r="110" spans="16:45" ht="12.75">
      <c r="P110" s="428"/>
      <c r="S110" s="527"/>
      <c r="T110" s="527"/>
      <c r="U110" s="539"/>
      <c r="V110" s="17"/>
      <c r="W110" s="17"/>
      <c r="X110" s="17"/>
      <c r="Y110" s="17"/>
      <c r="Z110" s="17"/>
      <c r="AA110" s="17"/>
      <c r="AB110" s="17"/>
      <c r="AC110" s="29"/>
      <c r="AD110" s="307">
        <f>'S29b'!G56-AC111</f>
        <v>0</v>
      </c>
      <c r="AE110" s="29"/>
      <c r="AF110" s="193"/>
      <c r="AG110" s="218"/>
      <c r="AH110" s="218"/>
      <c r="AI110" s="218"/>
      <c r="AJ110" s="218"/>
      <c r="AK110" s="218"/>
      <c r="AL110" s="218"/>
      <c r="AM110" s="193"/>
      <c r="AN110" s="219"/>
      <c r="AO110" s="193"/>
      <c r="AP110" s="218"/>
      <c r="AQ110" s="219"/>
      <c r="AR110" s="218"/>
      <c r="AS110" s="193"/>
    </row>
    <row r="111" spans="19:45" ht="12.75">
      <c r="S111" s="527"/>
      <c r="T111" s="527"/>
      <c r="U111" s="539"/>
      <c r="V111" s="17"/>
      <c r="W111" s="17"/>
      <c r="X111" s="17"/>
      <c r="Y111" s="17"/>
      <c r="Z111" s="17"/>
      <c r="AA111" s="17"/>
      <c r="AB111" s="17"/>
      <c r="AC111" s="29"/>
      <c r="AD111" s="307">
        <f>'S29b'!G57-AC112</f>
        <v>0</v>
      </c>
      <c r="AE111" s="17"/>
      <c r="AF111" s="193"/>
      <c r="AG111" s="218"/>
      <c r="AH111" s="218"/>
      <c r="AI111" s="218"/>
      <c r="AJ111" s="218"/>
      <c r="AK111" s="218"/>
      <c r="AL111" s="218"/>
      <c r="AM111" s="193"/>
      <c r="AN111" s="219"/>
      <c r="AO111" s="193"/>
      <c r="AP111" s="218"/>
      <c r="AQ111" s="219"/>
      <c r="AR111" s="218"/>
      <c r="AS111" s="193"/>
    </row>
    <row r="112" spans="19:45" ht="12.75">
      <c r="S112" s="527"/>
      <c r="T112" s="527"/>
      <c r="U112" s="539"/>
      <c r="V112" s="17"/>
      <c r="W112" s="17"/>
      <c r="X112" s="17"/>
      <c r="Y112" s="17"/>
      <c r="Z112" s="17"/>
      <c r="AA112" s="17"/>
      <c r="AB112" s="17"/>
      <c r="AC112" s="29"/>
      <c r="AD112" s="307">
        <f>'S29b'!G58-AC113</f>
        <v>0</v>
      </c>
      <c r="AE112" s="17"/>
      <c r="AF112" s="193"/>
      <c r="AG112" s="218"/>
      <c r="AH112" s="218"/>
      <c r="AI112" s="218"/>
      <c r="AJ112" s="218"/>
      <c r="AK112" s="218"/>
      <c r="AL112" s="218"/>
      <c r="AM112" s="193"/>
      <c r="AN112" s="219"/>
      <c r="AO112" s="193"/>
      <c r="AP112" s="218"/>
      <c r="AQ112" s="219"/>
      <c r="AR112" s="218"/>
      <c r="AS112" s="193"/>
    </row>
    <row r="113" spans="19:45" ht="12.75">
      <c r="S113" s="527"/>
      <c r="T113" s="527"/>
      <c r="U113" s="539"/>
      <c r="V113" s="17"/>
      <c r="W113" s="17"/>
      <c r="X113" s="17"/>
      <c r="Y113" s="17"/>
      <c r="Z113" s="17"/>
      <c r="AA113" s="17"/>
      <c r="AB113" s="17"/>
      <c r="AC113" s="29"/>
      <c r="AD113" s="306"/>
      <c r="AE113" s="17"/>
      <c r="AF113" s="193"/>
      <c r="AG113" s="218"/>
      <c r="AH113" s="218"/>
      <c r="AI113" s="218"/>
      <c r="AJ113" s="218"/>
      <c r="AK113" s="218"/>
      <c r="AL113" s="218"/>
      <c r="AM113" s="220"/>
      <c r="AN113" s="219"/>
      <c r="AO113" s="220"/>
      <c r="AP113" s="220"/>
      <c r="AQ113" s="219"/>
      <c r="AR113" s="220"/>
      <c r="AS113" s="193"/>
    </row>
    <row r="114" spans="19:29" ht="12.75">
      <c r="S114" s="527"/>
      <c r="T114" s="527"/>
      <c r="U114" s="539"/>
      <c r="V114" s="17"/>
      <c r="W114" s="17"/>
      <c r="X114" s="17"/>
      <c r="Y114" s="17"/>
      <c r="Z114" s="17"/>
      <c r="AA114" s="17"/>
      <c r="AB114" s="17"/>
      <c r="AC114" s="119"/>
    </row>
    <row r="115" spans="19:29" ht="12.75">
      <c r="S115" s="17"/>
      <c r="T115" s="29"/>
      <c r="U115" s="540"/>
      <c r="V115" s="29"/>
      <c r="W115" s="119"/>
      <c r="X115" s="66"/>
      <c r="Y115" s="119"/>
      <c r="Z115" s="119"/>
      <c r="AA115" s="119"/>
      <c r="AB115" s="66"/>
      <c r="AC115" s="119"/>
    </row>
    <row r="125" spans="28:31" ht="12.75">
      <c r="AB125" s="499">
        <v>38394</v>
      </c>
      <c r="AC125" s="502">
        <v>7.25</v>
      </c>
      <c r="AD125" s="499">
        <v>38590</v>
      </c>
      <c r="AE125" s="501">
        <v>23.15</v>
      </c>
    </row>
    <row r="126" spans="28:31" ht="12.75">
      <c r="AB126" s="499">
        <v>38397</v>
      </c>
      <c r="AC126" s="501">
        <v>7.38</v>
      </c>
      <c r="AD126" s="499">
        <v>38593</v>
      </c>
      <c r="AE126" s="501">
        <v>23.35</v>
      </c>
    </row>
    <row r="127" spans="28:31" ht="12.75">
      <c r="AB127" s="499">
        <v>38398</v>
      </c>
      <c r="AC127" s="501">
        <v>7.35</v>
      </c>
      <c r="AD127" s="499">
        <v>38594</v>
      </c>
      <c r="AE127" s="501">
        <v>23.3</v>
      </c>
    </row>
    <row r="128" spans="28:31" ht="12.75">
      <c r="AB128" s="499">
        <v>38399</v>
      </c>
      <c r="AC128" s="501">
        <v>7.7</v>
      </c>
      <c r="AD128" s="499">
        <v>38595</v>
      </c>
      <c r="AE128" s="501">
        <v>23.45</v>
      </c>
    </row>
    <row r="129" spans="28:31" ht="12.75">
      <c r="AB129" s="499">
        <v>38400</v>
      </c>
      <c r="AC129" s="501">
        <v>7.92</v>
      </c>
      <c r="AD129" s="499">
        <v>38596</v>
      </c>
      <c r="AE129" s="501">
        <v>24.25</v>
      </c>
    </row>
    <row r="130" spans="28:31" ht="12.75">
      <c r="AB130" s="499">
        <v>38401</v>
      </c>
      <c r="AC130" s="502">
        <v>8.08</v>
      </c>
      <c r="AD130" s="499">
        <v>38597</v>
      </c>
      <c r="AE130" s="501">
        <v>24.35</v>
      </c>
    </row>
    <row r="131" spans="28:31" ht="12.75">
      <c r="AB131" s="499">
        <v>38404</v>
      </c>
      <c r="AC131" s="501">
        <v>8.2</v>
      </c>
      <c r="AD131" s="499">
        <v>38600</v>
      </c>
      <c r="AE131" s="501">
        <v>24.5</v>
      </c>
    </row>
    <row r="132" spans="28:31" ht="12.75">
      <c r="AB132" s="499">
        <v>38405</v>
      </c>
      <c r="AC132" s="501">
        <v>8.74</v>
      </c>
      <c r="AD132" s="499">
        <v>38601</v>
      </c>
      <c r="AE132" s="501">
        <v>24.3</v>
      </c>
    </row>
    <row r="133" spans="28:31" ht="12.75">
      <c r="AB133" s="499">
        <v>38406</v>
      </c>
      <c r="AC133" s="501">
        <v>8.7</v>
      </c>
      <c r="AD133" s="499">
        <v>38602</v>
      </c>
      <c r="AE133" s="501">
        <v>24.45</v>
      </c>
    </row>
    <row r="134" spans="28:31" ht="12.75">
      <c r="AB134" s="499">
        <v>38407</v>
      </c>
      <c r="AC134" s="501">
        <v>8.98</v>
      </c>
      <c r="AD134" s="499">
        <v>38603</v>
      </c>
      <c r="AE134" s="501">
        <v>24.25</v>
      </c>
    </row>
    <row r="135" spans="28:31" ht="12.75">
      <c r="AB135" s="499">
        <v>38408</v>
      </c>
      <c r="AC135" s="502">
        <v>9.45</v>
      </c>
      <c r="AD135" s="499">
        <v>38604</v>
      </c>
      <c r="AE135" s="501">
        <v>23.6</v>
      </c>
    </row>
    <row r="136" spans="28:31" ht="12.75">
      <c r="AB136" s="499">
        <v>38411</v>
      </c>
      <c r="AC136" s="501">
        <v>9.55</v>
      </c>
      <c r="AD136" s="499">
        <v>38607</v>
      </c>
      <c r="AE136" s="501">
        <v>22.25</v>
      </c>
    </row>
    <row r="137" spans="28:31" ht="12.75">
      <c r="AB137" s="499">
        <v>38412</v>
      </c>
      <c r="AC137" s="501">
        <v>9.5</v>
      </c>
      <c r="AD137" s="499">
        <v>38608</v>
      </c>
      <c r="AE137" s="501">
        <v>21.75</v>
      </c>
    </row>
    <row r="138" spans="28:31" ht="12.75">
      <c r="AB138" s="499">
        <v>38413</v>
      </c>
      <c r="AC138" s="501">
        <v>9.5</v>
      </c>
      <c r="AD138" s="499">
        <v>38609</v>
      </c>
      <c r="AE138" s="501">
        <v>22.1</v>
      </c>
    </row>
    <row r="139" spans="28:31" ht="12.75">
      <c r="AB139" s="499">
        <v>38414</v>
      </c>
      <c r="AC139" s="501">
        <v>9.68</v>
      </c>
      <c r="AD139" s="499">
        <v>38610</v>
      </c>
      <c r="AE139" s="501">
        <v>22.6</v>
      </c>
    </row>
    <row r="140" spans="28:31" ht="12.75">
      <c r="AB140" s="499">
        <v>38415</v>
      </c>
      <c r="AC140" s="502">
        <v>9.65</v>
      </c>
      <c r="AD140" s="499">
        <v>38611</v>
      </c>
      <c r="AE140" s="502">
        <v>21.95</v>
      </c>
    </row>
    <row r="141" spans="28:31" ht="12.75">
      <c r="AB141" s="499">
        <v>38418</v>
      </c>
      <c r="AC141" s="501">
        <v>9.25</v>
      </c>
      <c r="AD141" s="499">
        <v>38614</v>
      </c>
      <c r="AE141" s="501">
        <v>21.75</v>
      </c>
    </row>
    <row r="142" spans="28:31" ht="12.75">
      <c r="AB142" s="499">
        <v>38419</v>
      </c>
      <c r="AC142" s="501">
        <v>9.71</v>
      </c>
      <c r="AD142" s="499">
        <v>38615</v>
      </c>
      <c r="AE142" s="501">
        <v>22.15</v>
      </c>
    </row>
    <row r="143" spans="28:31" ht="12.75">
      <c r="AB143" s="499">
        <v>38420</v>
      </c>
      <c r="AC143" s="501">
        <v>10.85</v>
      </c>
      <c r="AD143" s="499">
        <v>38616</v>
      </c>
      <c r="AE143" s="501">
        <v>22.2</v>
      </c>
    </row>
    <row r="144" spans="28:31" ht="12.75">
      <c r="AB144" s="499">
        <v>38421</v>
      </c>
      <c r="AC144" s="501">
        <v>10.35</v>
      </c>
      <c r="AD144" s="499">
        <v>38617</v>
      </c>
      <c r="AE144" s="501">
        <v>22.17</v>
      </c>
    </row>
    <row r="145" spans="28:31" ht="12.75">
      <c r="AB145" s="499">
        <v>38422</v>
      </c>
      <c r="AC145" s="502">
        <v>10.7</v>
      </c>
      <c r="AD145" s="499">
        <v>38618</v>
      </c>
      <c r="AE145" s="502">
        <v>21.95</v>
      </c>
    </row>
    <row r="146" spans="28:31" ht="12.75">
      <c r="AB146" s="499">
        <v>38425</v>
      </c>
      <c r="AC146" s="501">
        <v>10.45</v>
      </c>
      <c r="AD146" s="499">
        <v>38621</v>
      </c>
      <c r="AE146" s="501">
        <v>21.45</v>
      </c>
    </row>
    <row r="147" spans="28:31" ht="12.75">
      <c r="AB147" s="499">
        <v>38426</v>
      </c>
      <c r="AC147" s="501">
        <v>10.7</v>
      </c>
      <c r="AD147" s="499">
        <v>38622</v>
      </c>
      <c r="AE147" s="501">
        <v>21.95</v>
      </c>
    </row>
    <row r="148" spans="28:31" ht="12.75">
      <c r="AB148" s="499">
        <v>38427</v>
      </c>
      <c r="AC148" s="501">
        <v>10.9</v>
      </c>
      <c r="AD148" s="499">
        <v>38623</v>
      </c>
      <c r="AE148" s="501">
        <v>22.55</v>
      </c>
    </row>
    <row r="149" spans="28:31" ht="12.75">
      <c r="AB149" s="499">
        <v>38428</v>
      </c>
      <c r="AC149" s="501">
        <v>11.1</v>
      </c>
      <c r="AD149" s="499">
        <v>38624</v>
      </c>
      <c r="AE149" s="501">
        <v>22.85</v>
      </c>
    </row>
    <row r="150" spans="28:31" ht="12.75">
      <c r="AB150" s="499">
        <v>38429</v>
      </c>
      <c r="AC150" s="502">
        <v>11.68</v>
      </c>
      <c r="AD150" s="499">
        <v>38625</v>
      </c>
      <c r="AE150" s="502">
        <v>22.65</v>
      </c>
    </row>
    <row r="151" spans="28:31" ht="12.75">
      <c r="AB151" s="499">
        <v>38432</v>
      </c>
      <c r="AC151" s="501">
        <v>13.25</v>
      </c>
      <c r="AD151" s="499">
        <v>38628</v>
      </c>
      <c r="AE151" s="501">
        <v>22.8</v>
      </c>
    </row>
    <row r="152" spans="28:31" ht="12.75">
      <c r="AB152" s="499">
        <v>38433</v>
      </c>
      <c r="AC152" s="501">
        <v>13.8</v>
      </c>
      <c r="AD152" s="499">
        <v>38629</v>
      </c>
      <c r="AE152" s="501">
        <v>23.3</v>
      </c>
    </row>
    <row r="153" spans="28:31" ht="12.75">
      <c r="AB153" s="499">
        <v>38434</v>
      </c>
      <c r="AC153" s="501">
        <v>13.65</v>
      </c>
      <c r="AD153" s="499">
        <v>38630</v>
      </c>
      <c r="AE153" s="501">
        <v>23.75</v>
      </c>
    </row>
    <row r="154" spans="28:31" ht="12.75">
      <c r="AB154" s="499">
        <v>38435</v>
      </c>
      <c r="AC154" s="502">
        <v>13.65</v>
      </c>
      <c r="AD154" s="499">
        <v>38631</v>
      </c>
      <c r="AE154" s="501">
        <v>23.8</v>
      </c>
    </row>
    <row r="155" spans="28:31" ht="12.75">
      <c r="AB155" s="499">
        <v>38440</v>
      </c>
      <c r="AC155" s="501">
        <v>14</v>
      </c>
      <c r="AD155" s="499">
        <v>38632</v>
      </c>
      <c r="AE155" s="502">
        <v>23</v>
      </c>
    </row>
    <row r="156" spans="28:31" ht="12.75">
      <c r="AB156" s="499">
        <v>38441</v>
      </c>
      <c r="AC156" s="501">
        <v>14</v>
      </c>
      <c r="AD156" s="499">
        <v>38635</v>
      </c>
      <c r="AE156" s="501">
        <v>23.1</v>
      </c>
    </row>
    <row r="157" spans="28:31" ht="12.75">
      <c r="AB157" s="499">
        <v>38442</v>
      </c>
      <c r="AC157" s="501">
        <v>14.2</v>
      </c>
      <c r="AD157" s="499">
        <v>38636</v>
      </c>
      <c r="AE157" s="501">
        <v>23.1</v>
      </c>
    </row>
    <row r="158" spans="28:31" ht="12.75">
      <c r="AB158" s="499">
        <v>38443</v>
      </c>
      <c r="AC158" s="502">
        <v>15.5</v>
      </c>
      <c r="AD158" s="499">
        <v>38637</v>
      </c>
      <c r="AE158" s="501">
        <v>23.35</v>
      </c>
    </row>
    <row r="159" spans="28:31" ht="12.75">
      <c r="AB159" s="499">
        <v>38446</v>
      </c>
      <c r="AC159" s="501">
        <v>17.55</v>
      </c>
      <c r="AD159" s="499">
        <v>38638</v>
      </c>
      <c r="AE159" s="501">
        <v>23.5</v>
      </c>
    </row>
    <row r="160" spans="28:31" ht="12.75">
      <c r="AB160" s="499">
        <v>38447</v>
      </c>
      <c r="AC160" s="501">
        <v>16.03</v>
      </c>
      <c r="AD160" s="499">
        <v>38639</v>
      </c>
      <c r="AE160" s="502">
        <v>23.1</v>
      </c>
    </row>
    <row r="161" spans="28:31" ht="12.75">
      <c r="AB161" s="499">
        <v>38448</v>
      </c>
      <c r="AC161" s="501">
        <v>15.3</v>
      </c>
      <c r="AD161" s="499">
        <v>38642</v>
      </c>
      <c r="AE161" s="501">
        <v>23.05</v>
      </c>
    </row>
    <row r="162" spans="28:31" ht="12.75">
      <c r="AB162" s="499">
        <v>38449</v>
      </c>
      <c r="AC162" s="501">
        <v>15.5</v>
      </c>
      <c r="AD162" s="499">
        <v>38643</v>
      </c>
      <c r="AE162" s="501">
        <v>22.75</v>
      </c>
    </row>
    <row r="163" spans="28:31" ht="12.75">
      <c r="AB163" s="499">
        <v>38450</v>
      </c>
      <c r="AC163" s="502">
        <v>14.22</v>
      </c>
      <c r="AD163" s="499">
        <v>38644</v>
      </c>
      <c r="AE163" s="501">
        <v>22.5</v>
      </c>
    </row>
    <row r="164" spans="28:31" ht="12.75">
      <c r="AB164" s="499">
        <v>38453</v>
      </c>
      <c r="AC164" s="501">
        <v>14.22</v>
      </c>
      <c r="AD164" s="499">
        <v>38645</v>
      </c>
      <c r="AE164" s="501">
        <v>22.05</v>
      </c>
    </row>
    <row r="165" spans="28:31" ht="12.75">
      <c r="AB165" s="499">
        <v>38454</v>
      </c>
      <c r="AC165" s="501">
        <v>15.65</v>
      </c>
      <c r="AD165" s="499">
        <v>38646</v>
      </c>
      <c r="AE165" s="502">
        <v>21.8</v>
      </c>
    </row>
    <row r="166" spans="28:31" ht="12.75">
      <c r="AB166" s="499">
        <v>38455</v>
      </c>
      <c r="AC166" s="501">
        <v>15.65</v>
      </c>
      <c r="AD166" s="499">
        <v>38649</v>
      </c>
      <c r="AE166" s="501">
        <v>21.4</v>
      </c>
    </row>
    <row r="167" spans="28:31" ht="12.75">
      <c r="AB167" s="499">
        <v>38456</v>
      </c>
      <c r="AC167" s="501">
        <v>15.97</v>
      </c>
      <c r="AD167" s="499">
        <v>38650</v>
      </c>
      <c r="AE167" s="501">
        <v>21.45</v>
      </c>
    </row>
    <row r="168" spans="28:31" ht="12.75">
      <c r="AB168" s="499">
        <v>38457</v>
      </c>
      <c r="AC168" s="502">
        <v>15.83</v>
      </c>
      <c r="AD168" s="499">
        <v>38651</v>
      </c>
      <c r="AE168" s="501">
        <v>21.65</v>
      </c>
    </row>
    <row r="169" spans="28:31" ht="12.75">
      <c r="AB169" s="499">
        <v>38460</v>
      </c>
      <c r="AC169" s="501">
        <v>15.9</v>
      </c>
      <c r="AD169" s="499">
        <v>38652</v>
      </c>
      <c r="AE169" s="501">
        <v>21.75</v>
      </c>
    </row>
    <row r="170" spans="28:31" ht="12.75">
      <c r="AB170" s="499">
        <v>38461</v>
      </c>
      <c r="AC170" s="501">
        <v>16.83</v>
      </c>
      <c r="AD170" s="499">
        <v>38653</v>
      </c>
      <c r="AE170" s="502">
        <v>22</v>
      </c>
    </row>
    <row r="171" spans="28:31" ht="12.75">
      <c r="AB171" s="499">
        <v>38462</v>
      </c>
      <c r="AC171" s="501">
        <v>17.65</v>
      </c>
      <c r="AD171" s="499">
        <v>38656</v>
      </c>
      <c r="AE171" s="501">
        <v>22.03</v>
      </c>
    </row>
    <row r="172" spans="28:31" ht="12.75">
      <c r="AB172" s="499">
        <v>38463</v>
      </c>
      <c r="AC172" s="501">
        <v>17</v>
      </c>
      <c r="AD172" s="499">
        <v>38657</v>
      </c>
      <c r="AE172" s="501">
        <v>21.73</v>
      </c>
    </row>
    <row r="173" spans="28:31" ht="12.75">
      <c r="AB173" s="499">
        <v>38464</v>
      </c>
      <c r="AC173" s="502">
        <v>17</v>
      </c>
      <c r="AD173" s="499">
        <v>38658</v>
      </c>
      <c r="AE173" s="501">
        <v>21.5</v>
      </c>
    </row>
    <row r="174" spans="28:31" ht="12.75">
      <c r="AB174" s="499">
        <v>38467</v>
      </c>
      <c r="AC174" s="501">
        <v>17.4</v>
      </c>
      <c r="AD174" s="499">
        <v>38659</v>
      </c>
      <c r="AE174" s="501">
        <v>20.95</v>
      </c>
    </row>
    <row r="175" spans="28:31" ht="12.75">
      <c r="AB175" s="499">
        <v>38468</v>
      </c>
      <c r="AC175" s="501">
        <v>17.03</v>
      </c>
      <c r="AD175" s="499">
        <v>38660</v>
      </c>
      <c r="AE175" s="502">
        <v>21.4</v>
      </c>
    </row>
    <row r="176" spans="28:31" ht="12.75">
      <c r="AB176" s="499">
        <v>38469</v>
      </c>
      <c r="AC176" s="501">
        <v>16.6</v>
      </c>
      <c r="AD176" s="499">
        <v>38663</v>
      </c>
      <c r="AE176" s="501">
        <v>21.6</v>
      </c>
    </row>
    <row r="177" spans="28:31" ht="12.75">
      <c r="AB177" s="499">
        <v>38470</v>
      </c>
      <c r="AC177" s="501">
        <v>16.1</v>
      </c>
      <c r="AD177" s="499">
        <v>38664</v>
      </c>
      <c r="AE177" s="501">
        <v>22.37</v>
      </c>
    </row>
    <row r="178" spans="28:31" ht="12.75">
      <c r="AB178" s="499">
        <v>38471</v>
      </c>
      <c r="AC178" s="502">
        <v>16.25</v>
      </c>
      <c r="AD178" s="499">
        <v>38665</v>
      </c>
      <c r="AE178" s="501">
        <v>22.6</v>
      </c>
    </row>
    <row r="179" spans="28:31" ht="12.75">
      <c r="AB179" s="499">
        <v>38474</v>
      </c>
      <c r="AC179" s="501">
        <v>16.25</v>
      </c>
      <c r="AD179" s="499">
        <v>38666</v>
      </c>
      <c r="AE179" s="501">
        <v>22.85</v>
      </c>
    </row>
    <row r="180" spans="28:31" ht="12.75">
      <c r="AB180" s="499">
        <v>38475</v>
      </c>
      <c r="AC180" s="501">
        <v>16.05</v>
      </c>
      <c r="AD180" s="499">
        <v>38667</v>
      </c>
      <c r="AE180" s="502">
        <v>22.7</v>
      </c>
    </row>
    <row r="181" spans="28:31" ht="12.75">
      <c r="AB181" s="499">
        <v>38476</v>
      </c>
      <c r="AC181" s="501">
        <v>16.06</v>
      </c>
      <c r="AD181" s="499">
        <v>38670</v>
      </c>
      <c r="AE181" s="501">
        <v>23</v>
      </c>
    </row>
    <row r="182" spans="28:31" ht="12.75">
      <c r="AB182" s="499">
        <v>38477</v>
      </c>
      <c r="AC182" s="501">
        <v>16.06</v>
      </c>
      <c r="AD182" s="499">
        <v>38671</v>
      </c>
      <c r="AE182" s="501">
        <v>22.9</v>
      </c>
    </row>
    <row r="183" spans="28:31" ht="12.75">
      <c r="AB183" s="499">
        <v>38478</v>
      </c>
      <c r="AC183" s="502">
        <v>16.5</v>
      </c>
      <c r="AD183" s="499">
        <v>38672</v>
      </c>
      <c r="AE183" s="501">
        <v>22.7</v>
      </c>
    </row>
    <row r="184" spans="28:31" ht="12.75">
      <c r="AB184" s="499">
        <v>38481</v>
      </c>
      <c r="AC184" s="501">
        <v>16.75</v>
      </c>
      <c r="AD184" s="499">
        <v>38673</v>
      </c>
      <c r="AE184" s="501">
        <v>22.65</v>
      </c>
    </row>
    <row r="185" spans="28:31" ht="12.75">
      <c r="AB185" s="499">
        <v>38482</v>
      </c>
      <c r="AC185" s="501">
        <v>16.8</v>
      </c>
      <c r="AD185" s="499">
        <v>38674</v>
      </c>
      <c r="AE185" s="502">
        <v>21.7</v>
      </c>
    </row>
    <row r="186" spans="28:31" ht="12.75">
      <c r="AB186" s="499">
        <v>38483</v>
      </c>
      <c r="AC186" s="501">
        <v>16.8</v>
      </c>
      <c r="AD186" s="499">
        <v>38677</v>
      </c>
      <c r="AE186" s="501">
        <v>21.45</v>
      </c>
    </row>
    <row r="187" spans="28:31" ht="12.75">
      <c r="AB187" s="499">
        <v>38484</v>
      </c>
      <c r="AC187" s="501">
        <v>16.35</v>
      </c>
      <c r="AD187" s="499">
        <v>38678</v>
      </c>
      <c r="AE187" s="501">
        <v>22.03</v>
      </c>
    </row>
    <row r="188" spans="28:31" ht="12.75">
      <c r="AB188" s="499">
        <v>38485</v>
      </c>
      <c r="AC188" s="502">
        <v>16.35</v>
      </c>
      <c r="AD188" s="499">
        <v>38679</v>
      </c>
      <c r="AE188" s="501">
        <v>21.25</v>
      </c>
    </row>
    <row r="189" spans="28:31" ht="12.75">
      <c r="AB189" s="499">
        <v>38488</v>
      </c>
      <c r="AC189" s="501">
        <v>16.35</v>
      </c>
      <c r="AD189" s="499">
        <v>38680</v>
      </c>
      <c r="AE189" s="501">
        <v>20.55</v>
      </c>
    </row>
    <row r="190" spans="28:31" ht="12.75">
      <c r="AB190" s="499">
        <v>38489</v>
      </c>
      <c r="AC190" s="501">
        <v>16.35</v>
      </c>
      <c r="AD190" s="499">
        <v>38681</v>
      </c>
      <c r="AE190" s="502">
        <v>20.05</v>
      </c>
    </row>
    <row r="191" spans="28:31" ht="12.75">
      <c r="AB191" s="499">
        <v>38490</v>
      </c>
      <c r="AC191" s="501">
        <v>17.35</v>
      </c>
      <c r="AD191" s="499">
        <v>38684</v>
      </c>
      <c r="AE191" s="501">
        <v>20.33</v>
      </c>
    </row>
    <row r="192" spans="28:31" ht="12.75">
      <c r="AB192" s="499">
        <v>38491</v>
      </c>
      <c r="AC192" s="501">
        <v>17.65</v>
      </c>
      <c r="AD192" s="499">
        <v>38685</v>
      </c>
      <c r="AE192" s="501">
        <v>19.4</v>
      </c>
    </row>
    <row r="193" spans="28:31" ht="12.75">
      <c r="AB193" s="499">
        <v>38492</v>
      </c>
      <c r="AC193" s="502">
        <v>18.45</v>
      </c>
      <c r="AD193" s="499">
        <v>38686</v>
      </c>
      <c r="AE193" s="501">
        <v>19.9</v>
      </c>
    </row>
    <row r="194" spans="28:31" ht="12.75">
      <c r="AB194" s="499">
        <v>38495</v>
      </c>
      <c r="AC194" s="501">
        <v>18.15</v>
      </c>
      <c r="AD194" s="499">
        <v>38687</v>
      </c>
      <c r="AE194" s="501">
        <v>20.15</v>
      </c>
    </row>
    <row r="195" spans="28:31" ht="12.75">
      <c r="AB195" s="499">
        <v>38496</v>
      </c>
      <c r="AC195" s="501">
        <v>18.65</v>
      </c>
      <c r="AD195" s="499">
        <v>38688</v>
      </c>
      <c r="AE195" s="502">
        <v>21.3</v>
      </c>
    </row>
    <row r="196" spans="28:31" ht="12.75">
      <c r="AB196" s="499">
        <v>38497</v>
      </c>
      <c r="AC196" s="501">
        <v>19.7</v>
      </c>
      <c r="AD196" s="499">
        <v>38691</v>
      </c>
      <c r="AE196" s="501">
        <v>22.5</v>
      </c>
    </row>
    <row r="197" spans="28:31" ht="12.75">
      <c r="AB197" s="499">
        <v>38498</v>
      </c>
      <c r="AC197" s="501">
        <v>19.7</v>
      </c>
      <c r="AD197" s="499">
        <v>38692</v>
      </c>
      <c r="AE197" s="501">
        <v>22.6</v>
      </c>
    </row>
    <row r="198" spans="28:31" ht="12.75">
      <c r="AB198" s="499">
        <v>38499</v>
      </c>
      <c r="AC198" s="502">
        <v>19.25</v>
      </c>
      <c r="AD198" s="499">
        <v>38693</v>
      </c>
      <c r="AE198" s="501">
        <v>22.4</v>
      </c>
    </row>
    <row r="199" spans="28:31" ht="12.75">
      <c r="AB199" s="499">
        <v>38502</v>
      </c>
      <c r="AC199" s="501">
        <v>19.55</v>
      </c>
      <c r="AD199" s="499">
        <v>38694</v>
      </c>
      <c r="AE199" s="501">
        <v>21.5</v>
      </c>
    </row>
    <row r="200" spans="28:31" ht="12.75">
      <c r="AB200" s="499">
        <v>38503</v>
      </c>
      <c r="AC200" s="501">
        <v>19.6</v>
      </c>
      <c r="AD200" s="499">
        <v>38695</v>
      </c>
      <c r="AE200" s="502">
        <v>21.3</v>
      </c>
    </row>
    <row r="201" spans="28:31" ht="12.75">
      <c r="AB201" s="499">
        <v>38504</v>
      </c>
      <c r="AC201" s="501">
        <v>19.4</v>
      </c>
      <c r="AD201" s="499">
        <v>38698</v>
      </c>
      <c r="AE201" s="501">
        <v>21.65</v>
      </c>
    </row>
    <row r="202" spans="28:31" ht="12.75">
      <c r="AB202" s="499">
        <v>38505</v>
      </c>
      <c r="AC202" s="501">
        <v>19.3</v>
      </c>
      <c r="AD202" s="499">
        <v>38699</v>
      </c>
      <c r="AE202" s="501">
        <v>22</v>
      </c>
    </row>
    <row r="203" spans="28:31" ht="12.75">
      <c r="AB203" s="499">
        <v>38506</v>
      </c>
      <c r="AC203" s="502">
        <v>18.55</v>
      </c>
      <c r="AD203" s="499">
        <v>38700</v>
      </c>
      <c r="AE203" s="501">
        <v>22</v>
      </c>
    </row>
    <row r="204" spans="28:31" ht="12.75">
      <c r="AB204" s="499">
        <v>38509</v>
      </c>
      <c r="AC204" s="501">
        <v>19</v>
      </c>
      <c r="AD204" s="499">
        <v>38701</v>
      </c>
      <c r="AE204" s="501">
        <v>22</v>
      </c>
    </row>
    <row r="205" spans="28:31" ht="12.75">
      <c r="AB205" s="499">
        <v>38510</v>
      </c>
      <c r="AC205" s="501">
        <v>19.4</v>
      </c>
      <c r="AD205" s="499">
        <v>38702</v>
      </c>
      <c r="AE205" s="501">
        <v>21.7</v>
      </c>
    </row>
    <row r="206" spans="28:30" ht="12.75">
      <c r="AB206" s="499">
        <v>38511</v>
      </c>
      <c r="AC206" s="501">
        <v>19.35</v>
      </c>
      <c r="AD206" s="499">
        <v>38705</v>
      </c>
    </row>
    <row r="207" spans="28:29" ht="12.75">
      <c r="AB207" s="499">
        <v>38512</v>
      </c>
      <c r="AC207" s="501">
        <v>19.45</v>
      </c>
    </row>
    <row r="208" spans="28:29" ht="12.75">
      <c r="AB208" s="499">
        <v>38513</v>
      </c>
      <c r="AC208" s="502">
        <v>19.65</v>
      </c>
    </row>
    <row r="209" spans="28:29" ht="12.75">
      <c r="AB209" s="499">
        <v>38516</v>
      </c>
      <c r="AC209" s="501">
        <v>19.45</v>
      </c>
    </row>
    <row r="210" spans="28:29" ht="12.75">
      <c r="AB210" s="499">
        <v>38517</v>
      </c>
      <c r="AC210" s="501">
        <v>19.65</v>
      </c>
    </row>
    <row r="211" spans="28:29" ht="12.75">
      <c r="AB211" s="499">
        <v>38518</v>
      </c>
      <c r="AC211" s="501">
        <v>19.75</v>
      </c>
    </row>
    <row r="212" spans="28:29" ht="12.75">
      <c r="AB212" s="499">
        <v>38519</v>
      </c>
      <c r="AC212" s="501">
        <v>20.2</v>
      </c>
    </row>
    <row r="213" spans="28:29" ht="12.75">
      <c r="AB213" s="499">
        <v>38520</v>
      </c>
      <c r="AC213" s="502">
        <v>21</v>
      </c>
    </row>
    <row r="214" spans="28:29" ht="12.75">
      <c r="AB214" s="499">
        <v>38523</v>
      </c>
      <c r="AC214" s="501">
        <v>22.6</v>
      </c>
    </row>
    <row r="215" spans="28:29" ht="12.75">
      <c r="AB215" s="499">
        <v>38524</v>
      </c>
      <c r="AC215" s="501">
        <v>22.7</v>
      </c>
    </row>
    <row r="216" spans="28:29" ht="12.75">
      <c r="AB216" s="499">
        <v>38525</v>
      </c>
      <c r="AC216" s="501">
        <v>22.88</v>
      </c>
    </row>
    <row r="217" spans="28:29" ht="12.75">
      <c r="AB217" s="499">
        <v>38526</v>
      </c>
      <c r="AC217" s="501">
        <v>22.95</v>
      </c>
    </row>
    <row r="218" spans="28:29" ht="12.75">
      <c r="AB218" s="499">
        <v>38527</v>
      </c>
      <c r="AC218" s="502">
        <v>22.95</v>
      </c>
    </row>
    <row r="219" spans="28:29" ht="12.75">
      <c r="AB219" s="499">
        <v>38530</v>
      </c>
      <c r="AC219" s="501">
        <v>23.58</v>
      </c>
    </row>
    <row r="220" spans="28:29" ht="12.75">
      <c r="AB220" s="499">
        <v>38531</v>
      </c>
      <c r="AC220" s="501">
        <v>24.05</v>
      </c>
    </row>
    <row r="221" spans="28:29" ht="12.75">
      <c r="AB221" s="499">
        <v>38532</v>
      </c>
      <c r="AC221" s="501">
        <v>24.9</v>
      </c>
    </row>
    <row r="222" spans="28:29" ht="12.75">
      <c r="AB222" s="499">
        <v>38533</v>
      </c>
      <c r="AC222" s="501">
        <v>25.18</v>
      </c>
    </row>
    <row r="223" spans="28:29" ht="12.75">
      <c r="AB223" s="499">
        <v>38534</v>
      </c>
      <c r="AC223" s="502">
        <v>26.5</v>
      </c>
    </row>
    <row r="224" spans="28:29" ht="12.75">
      <c r="AB224" s="499">
        <v>38537</v>
      </c>
      <c r="AC224" s="501">
        <v>28.85</v>
      </c>
    </row>
    <row r="225" spans="28:29" ht="12.75">
      <c r="AB225" s="499">
        <v>38538</v>
      </c>
      <c r="AC225" s="501">
        <v>28.2</v>
      </c>
    </row>
    <row r="226" spans="28:29" ht="12.75">
      <c r="AB226" s="499">
        <v>38539</v>
      </c>
      <c r="AC226" s="501">
        <v>28.7</v>
      </c>
    </row>
    <row r="227" spans="28:29" ht="12.75">
      <c r="AB227" s="499">
        <v>38540</v>
      </c>
      <c r="AC227" s="501">
        <v>28.6</v>
      </c>
    </row>
    <row r="228" spans="28:29" ht="12.75">
      <c r="AB228" s="499">
        <v>38541</v>
      </c>
      <c r="AC228" s="502">
        <v>29.1</v>
      </c>
    </row>
    <row r="229" spans="28:29" ht="12.75">
      <c r="AB229" s="499">
        <v>38544</v>
      </c>
      <c r="AC229" s="501">
        <v>29.1</v>
      </c>
    </row>
    <row r="230" spans="28:29" ht="12.75">
      <c r="AB230" s="499">
        <v>38545</v>
      </c>
      <c r="AC230" s="501">
        <v>28.7</v>
      </c>
    </row>
    <row r="231" spans="28:29" ht="12.75">
      <c r="AB231" s="499">
        <v>38546</v>
      </c>
      <c r="AC231" s="501">
        <v>27.53</v>
      </c>
    </row>
    <row r="232" spans="28:29" ht="12.75">
      <c r="AB232" s="499">
        <v>38547</v>
      </c>
      <c r="AC232" s="501">
        <v>23.45</v>
      </c>
    </row>
    <row r="233" spans="28:29" ht="12.75">
      <c r="AB233" s="499">
        <v>38548</v>
      </c>
      <c r="AC233" s="502">
        <v>24.05</v>
      </c>
    </row>
    <row r="234" spans="28:29" ht="12.75">
      <c r="AB234" s="499">
        <v>38551</v>
      </c>
      <c r="AC234" s="501">
        <v>24.05</v>
      </c>
    </row>
    <row r="235" spans="28:29" ht="12.75">
      <c r="AB235" s="499">
        <v>38552</v>
      </c>
      <c r="AC235" s="501">
        <v>24.1</v>
      </c>
    </row>
    <row r="236" spans="28:29" ht="12.75">
      <c r="AB236" s="499">
        <v>38553</v>
      </c>
      <c r="AC236" s="501">
        <v>22</v>
      </c>
    </row>
    <row r="237" spans="28:29" ht="12.75">
      <c r="AB237" s="499">
        <v>38554</v>
      </c>
      <c r="AC237" s="501">
        <v>20.48</v>
      </c>
    </row>
    <row r="238" spans="28:29" ht="12.75">
      <c r="AB238" s="499">
        <v>38555</v>
      </c>
      <c r="AC238" s="502">
        <v>19.5</v>
      </c>
    </row>
    <row r="239" spans="28:29" ht="12.75">
      <c r="AB239" s="499">
        <v>38558</v>
      </c>
      <c r="AC239" s="501">
        <v>19.9</v>
      </c>
    </row>
    <row r="240" spans="28:29" ht="12.75">
      <c r="AB240" s="499">
        <v>38559</v>
      </c>
      <c r="AC240" s="501">
        <v>20.25</v>
      </c>
    </row>
    <row r="241" spans="28:29" ht="12.75">
      <c r="AB241" s="499">
        <v>38560</v>
      </c>
      <c r="AC241" s="501">
        <v>21.73</v>
      </c>
    </row>
    <row r="242" spans="28:29" ht="12.75">
      <c r="AB242" s="499">
        <v>38561</v>
      </c>
      <c r="AC242" s="501">
        <v>21.5</v>
      </c>
    </row>
    <row r="243" spans="28:29" ht="12.75">
      <c r="AB243" s="499">
        <v>38562</v>
      </c>
      <c r="AC243" s="502">
        <v>22.1</v>
      </c>
    </row>
    <row r="244" spans="28:29" ht="12.75">
      <c r="AB244" s="500">
        <v>38565</v>
      </c>
      <c r="AC244" s="502">
        <v>21.5</v>
      </c>
    </row>
    <row r="245" spans="28:29" ht="12.75">
      <c r="AB245" s="499">
        <v>38566</v>
      </c>
      <c r="AC245" s="501">
        <v>20.1</v>
      </c>
    </row>
    <row r="246" spans="28:29" ht="12.75">
      <c r="AB246" s="499">
        <v>38567</v>
      </c>
      <c r="AC246" s="501">
        <v>20.3</v>
      </c>
    </row>
    <row r="247" spans="28:29" ht="12.75">
      <c r="AB247" s="499">
        <v>38568</v>
      </c>
      <c r="AC247" s="501">
        <v>20</v>
      </c>
    </row>
    <row r="248" spans="28:29" ht="12.75">
      <c r="AB248" s="499">
        <v>38569</v>
      </c>
      <c r="AC248" s="502">
        <v>20.5</v>
      </c>
    </row>
    <row r="249" spans="28:29" ht="12.75">
      <c r="AB249" s="499">
        <v>38572</v>
      </c>
      <c r="AC249" s="501">
        <v>21.5</v>
      </c>
    </row>
    <row r="250" spans="28:29" ht="12.75">
      <c r="AB250" s="499">
        <v>38573</v>
      </c>
      <c r="AC250" s="501">
        <v>21.95</v>
      </c>
    </row>
    <row r="251" spans="28:29" ht="12.75">
      <c r="AB251" s="499">
        <v>38574</v>
      </c>
      <c r="AC251" s="501">
        <v>22</v>
      </c>
    </row>
    <row r="252" spans="28:29" ht="12.75">
      <c r="AB252" s="499">
        <v>38575</v>
      </c>
      <c r="AC252" s="502">
        <v>22.3</v>
      </c>
    </row>
    <row r="253" spans="28:29" ht="12.75">
      <c r="AB253" s="499">
        <v>38576</v>
      </c>
      <c r="AC253" s="501">
        <v>22.3</v>
      </c>
    </row>
    <row r="254" spans="28:29" ht="12.75">
      <c r="AB254" s="499">
        <v>38579</v>
      </c>
      <c r="AC254" s="501">
        <v>22</v>
      </c>
    </row>
    <row r="255" spans="28:29" ht="12.75">
      <c r="AB255" s="499">
        <v>38580</v>
      </c>
      <c r="AC255" s="501">
        <v>21.9</v>
      </c>
    </row>
    <row r="256" spans="28:29" ht="12.75">
      <c r="AB256" s="499">
        <v>38581</v>
      </c>
      <c r="AC256" s="501">
        <v>22.35</v>
      </c>
    </row>
    <row r="257" spans="28:29" ht="12.75">
      <c r="AB257" s="499">
        <v>38582</v>
      </c>
      <c r="AC257" s="501">
        <v>22.3</v>
      </c>
    </row>
    <row r="258" spans="28:29" ht="12.75">
      <c r="AB258" s="499">
        <v>38583</v>
      </c>
      <c r="AC258" s="502">
        <v>22.5</v>
      </c>
    </row>
    <row r="259" spans="28:29" ht="12.75">
      <c r="AB259" s="499">
        <v>38586</v>
      </c>
      <c r="AC259" s="501">
        <v>22.75</v>
      </c>
    </row>
    <row r="260" spans="28:29" ht="12.75">
      <c r="AB260" s="499">
        <v>38587</v>
      </c>
      <c r="AC260" s="501">
        <v>22.65</v>
      </c>
    </row>
    <row r="261" spans="28:29" ht="12.75">
      <c r="AB261" s="499">
        <v>38588</v>
      </c>
      <c r="AC261" s="501">
        <v>22.7</v>
      </c>
    </row>
    <row r="262" spans="28:29" ht="12.75">
      <c r="AB262" s="499">
        <v>38589</v>
      </c>
      <c r="AC262" s="501">
        <v>23</v>
      </c>
    </row>
  </sheetData>
  <sheetProtection/>
  <printOptions/>
  <pageMargins left="0.43" right="0.31" top="0.984251969" bottom="0.984251969" header="0.5" footer="0.5"/>
  <pageSetup fitToHeight="1" fitToWidth="1" horizontalDpi="355" verticalDpi="355" orientation="portrait" paperSize="9" scale="20" r:id="rId1"/>
  <headerFooter alignWithMargins="0">
    <oddFooter>&amp;CNordel 1999&amp;R&amp;D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J112"/>
  <sheetViews>
    <sheetView zoomScalePageLayoutView="0" workbookViewId="0" topLeftCell="A1">
      <selection activeCell="M46" sqref="M46"/>
    </sheetView>
  </sheetViews>
  <sheetFormatPr defaultColWidth="9.140625" defaultRowHeight="12.75"/>
  <cols>
    <col min="1" max="1" width="9.140625" style="511" customWidth="1"/>
    <col min="2" max="2" width="9.140625" style="0" customWidth="1"/>
    <col min="3" max="3" width="13.28125" style="2" customWidth="1"/>
    <col min="4" max="4" width="10.28125" style="2" customWidth="1"/>
    <col min="5" max="5" width="11.140625" style="2" customWidth="1"/>
    <col min="6" max="6" width="10.28125" style="508" customWidth="1"/>
  </cols>
  <sheetData>
    <row r="2" spans="1:2" ht="18">
      <c r="A2" s="530" t="s">
        <v>537</v>
      </c>
      <c r="B2" s="8"/>
    </row>
    <row r="6" spans="2:10" ht="15">
      <c r="B6" s="20"/>
      <c r="C6" s="505" t="s">
        <v>531</v>
      </c>
      <c r="D6" s="505" t="s">
        <v>529</v>
      </c>
      <c r="E6" s="505" t="s">
        <v>530</v>
      </c>
      <c r="F6" s="513" t="s">
        <v>532</v>
      </c>
      <c r="J6" s="58" t="s">
        <v>351</v>
      </c>
    </row>
    <row r="7" spans="1:6" ht="12.75">
      <c r="A7" s="512"/>
      <c r="B7" s="506" t="s">
        <v>196</v>
      </c>
      <c r="C7" s="505" t="s">
        <v>534</v>
      </c>
      <c r="D7" s="505" t="s">
        <v>534</v>
      </c>
      <c r="E7" s="505" t="s">
        <v>534</v>
      </c>
      <c r="F7" s="513" t="s">
        <v>533</v>
      </c>
    </row>
    <row r="8" spans="1:6" ht="12.75">
      <c r="A8" s="511">
        <v>2004</v>
      </c>
      <c r="B8" s="6">
        <v>1</v>
      </c>
      <c r="C8" s="510">
        <v>29.11</v>
      </c>
      <c r="D8" s="510">
        <v>25.83</v>
      </c>
      <c r="E8" s="510">
        <v>32.38</v>
      </c>
      <c r="F8" s="514">
        <v>3360</v>
      </c>
    </row>
    <row r="9" spans="2:6" ht="12.75">
      <c r="B9" s="6">
        <v>2</v>
      </c>
      <c r="C9" s="510">
        <v>28.58</v>
      </c>
      <c r="D9" s="510">
        <v>25.66</v>
      </c>
      <c r="E9" s="510">
        <v>32.51</v>
      </c>
      <c r="F9" s="514">
        <v>4019.6</v>
      </c>
    </row>
    <row r="10" spans="2:6" ht="12.75">
      <c r="B10" s="6">
        <v>3</v>
      </c>
      <c r="C10" s="510">
        <v>27.89</v>
      </c>
      <c r="D10" s="510">
        <v>25.26</v>
      </c>
      <c r="E10" s="510">
        <v>32.68</v>
      </c>
      <c r="F10" s="514">
        <v>3946.4</v>
      </c>
    </row>
    <row r="11" spans="2:6" ht="12.75">
      <c r="B11" s="6">
        <v>4</v>
      </c>
      <c r="C11" s="510">
        <v>30.3</v>
      </c>
      <c r="D11" s="510">
        <v>26.29</v>
      </c>
      <c r="E11" s="510">
        <v>47.11</v>
      </c>
      <c r="F11" s="514">
        <v>4172.7</v>
      </c>
    </row>
    <row r="12" spans="2:6" ht="12.75">
      <c r="B12" s="6">
        <v>5</v>
      </c>
      <c r="C12" s="510">
        <v>28.88</v>
      </c>
      <c r="D12" s="510">
        <v>25.99</v>
      </c>
      <c r="E12" s="510">
        <v>32.37</v>
      </c>
      <c r="F12" s="514">
        <v>4087.2</v>
      </c>
    </row>
    <row r="13" spans="2:6" ht="12.75">
      <c r="B13" s="6">
        <v>6</v>
      </c>
      <c r="C13" s="510">
        <v>26.99</v>
      </c>
      <c r="D13" s="510">
        <v>23.81</v>
      </c>
      <c r="E13" s="510">
        <v>31.23</v>
      </c>
      <c r="F13" s="514">
        <v>3843.2</v>
      </c>
    </row>
    <row r="14" spans="2:6" ht="12.75">
      <c r="B14" s="6">
        <v>7</v>
      </c>
      <c r="C14" s="510">
        <v>27.99</v>
      </c>
      <c r="D14" s="510">
        <v>24.71</v>
      </c>
      <c r="E14" s="510">
        <v>35.63</v>
      </c>
      <c r="F14" s="514">
        <v>4047.6</v>
      </c>
    </row>
    <row r="15" spans="2:6" ht="12.75">
      <c r="B15" s="6">
        <v>8</v>
      </c>
      <c r="C15" s="510">
        <v>27.19</v>
      </c>
      <c r="D15" s="510">
        <v>25.08</v>
      </c>
      <c r="E15" s="510">
        <v>29.81</v>
      </c>
      <c r="F15" s="514">
        <v>3779.2</v>
      </c>
    </row>
    <row r="16" spans="2:6" ht="12.75">
      <c r="B16" s="6">
        <v>9</v>
      </c>
      <c r="C16" s="510">
        <v>27.86</v>
      </c>
      <c r="D16" s="510">
        <v>26.57</v>
      </c>
      <c r="E16" s="510">
        <v>29.72</v>
      </c>
      <c r="F16" s="514">
        <v>3773.092100000002</v>
      </c>
    </row>
    <row r="17" spans="2:6" ht="12.75">
      <c r="B17" s="6">
        <v>10</v>
      </c>
      <c r="C17" s="510">
        <v>28.59</v>
      </c>
      <c r="D17" s="510">
        <v>26.76</v>
      </c>
      <c r="E17" s="510">
        <v>34.63</v>
      </c>
      <c r="F17" s="514">
        <v>3784.8</v>
      </c>
    </row>
    <row r="18" spans="2:6" ht="12.75">
      <c r="B18" s="6">
        <v>11</v>
      </c>
      <c r="C18" s="510">
        <v>29.4</v>
      </c>
      <c r="D18" s="510">
        <v>27.54</v>
      </c>
      <c r="E18" s="510">
        <v>31.51</v>
      </c>
      <c r="F18" s="514">
        <v>3605.9</v>
      </c>
    </row>
    <row r="19" spans="2:6" ht="12.75">
      <c r="B19" s="6">
        <v>12</v>
      </c>
      <c r="C19" s="510">
        <v>28.38</v>
      </c>
      <c r="D19" s="510">
        <v>25.68</v>
      </c>
      <c r="E19" s="510">
        <v>30.94</v>
      </c>
      <c r="F19" s="514">
        <v>3300.8</v>
      </c>
    </row>
    <row r="20" spans="2:6" ht="12.75">
      <c r="B20" s="6">
        <v>13</v>
      </c>
      <c r="C20" s="510">
        <v>29.96</v>
      </c>
      <c r="D20" s="510">
        <v>27.66</v>
      </c>
      <c r="E20" s="510">
        <v>35.75</v>
      </c>
      <c r="F20" s="514">
        <v>3362.6099</v>
      </c>
    </row>
    <row r="21" spans="2:6" ht="12.75">
      <c r="B21" s="6">
        <v>14</v>
      </c>
      <c r="C21" s="510">
        <v>29.81</v>
      </c>
      <c r="D21" s="510">
        <v>28.01</v>
      </c>
      <c r="E21" s="510">
        <v>32.62</v>
      </c>
      <c r="F21" s="514">
        <v>3231.2</v>
      </c>
    </row>
    <row r="22" spans="2:6" ht="12.75">
      <c r="B22" s="6">
        <v>15</v>
      </c>
      <c r="C22" s="510">
        <v>29.23</v>
      </c>
      <c r="D22" s="510">
        <v>26.26</v>
      </c>
      <c r="E22" s="510">
        <v>32.49</v>
      </c>
      <c r="F22" s="514">
        <v>3020.0498000000002</v>
      </c>
    </row>
    <row r="23" spans="2:6" ht="12.75">
      <c r="B23" s="6">
        <v>16</v>
      </c>
      <c r="C23" s="510">
        <v>29.32</v>
      </c>
      <c r="D23" s="510">
        <v>24.22</v>
      </c>
      <c r="E23" s="510">
        <v>34.51</v>
      </c>
      <c r="F23" s="514">
        <v>2986.7</v>
      </c>
    </row>
    <row r="24" spans="2:6" ht="12.75">
      <c r="B24" s="6">
        <v>17</v>
      </c>
      <c r="C24" s="510">
        <v>27.88</v>
      </c>
      <c r="D24" s="510">
        <v>20.44</v>
      </c>
      <c r="E24" s="510">
        <v>32.09</v>
      </c>
      <c r="F24" s="514">
        <v>2950.1</v>
      </c>
    </row>
    <row r="25" spans="2:6" ht="12.75">
      <c r="B25" s="6">
        <v>18</v>
      </c>
      <c r="C25" s="510">
        <v>26.34</v>
      </c>
      <c r="D25" s="510">
        <v>17.95</v>
      </c>
      <c r="E25" s="510">
        <v>31.98</v>
      </c>
      <c r="F25" s="514">
        <v>3007.0738000000006</v>
      </c>
    </row>
    <row r="26" spans="2:6" ht="12.75">
      <c r="B26" s="143">
        <v>19</v>
      </c>
      <c r="C26" s="510">
        <v>24.49</v>
      </c>
      <c r="D26" s="510">
        <v>3.84</v>
      </c>
      <c r="E26" s="510">
        <v>31.46</v>
      </c>
      <c r="F26" s="514">
        <v>2873.558</v>
      </c>
    </row>
    <row r="27" spans="2:6" ht="12.75">
      <c r="B27" s="6">
        <v>20</v>
      </c>
      <c r="C27" s="510">
        <v>28.34</v>
      </c>
      <c r="D27" s="510">
        <v>20.43</v>
      </c>
      <c r="E27" s="510">
        <v>32.38</v>
      </c>
      <c r="F27" s="514">
        <v>2910.1719</v>
      </c>
    </row>
    <row r="28" spans="2:6" ht="12.75">
      <c r="B28" s="6">
        <v>21</v>
      </c>
      <c r="C28" s="510">
        <v>28.56</v>
      </c>
      <c r="D28" s="510">
        <v>21.09</v>
      </c>
      <c r="E28" s="510">
        <v>31.24</v>
      </c>
      <c r="F28" s="514">
        <v>2850</v>
      </c>
    </row>
    <row r="29" spans="2:6" ht="12.75">
      <c r="B29" s="6">
        <v>22</v>
      </c>
      <c r="C29" s="510">
        <v>31.33</v>
      </c>
      <c r="D29" s="510">
        <v>29.02</v>
      </c>
      <c r="E29" s="510">
        <v>35.34</v>
      </c>
      <c r="F29" s="514">
        <v>2781</v>
      </c>
    </row>
    <row r="30" spans="2:6" ht="12.75">
      <c r="B30" s="6">
        <v>23</v>
      </c>
      <c r="C30" s="510">
        <v>31.94</v>
      </c>
      <c r="D30" s="510">
        <v>29.27</v>
      </c>
      <c r="E30" s="510">
        <v>35.01</v>
      </c>
      <c r="F30" s="514">
        <v>2578.7</v>
      </c>
    </row>
    <row r="31" spans="2:6" ht="12.75">
      <c r="B31" s="6">
        <v>24</v>
      </c>
      <c r="C31" s="510">
        <v>32.37</v>
      </c>
      <c r="D31" s="510">
        <v>28.99</v>
      </c>
      <c r="E31" s="510">
        <v>35.6</v>
      </c>
      <c r="F31" s="514">
        <v>2673</v>
      </c>
    </row>
    <row r="32" spans="2:6" ht="12.75">
      <c r="B32" s="6">
        <v>25</v>
      </c>
      <c r="C32" s="510">
        <v>32.13</v>
      </c>
      <c r="D32" s="510">
        <v>28.75</v>
      </c>
      <c r="E32" s="510">
        <v>36.05</v>
      </c>
      <c r="F32" s="514">
        <v>2734.359500000001</v>
      </c>
    </row>
    <row r="33" spans="2:6" ht="12.75">
      <c r="B33" s="6">
        <v>26</v>
      </c>
      <c r="C33" s="510">
        <v>31.02</v>
      </c>
      <c r="D33" s="510">
        <v>15.03</v>
      </c>
      <c r="E33" s="510">
        <v>35.3</v>
      </c>
      <c r="F33" s="514">
        <v>2651.8</v>
      </c>
    </row>
    <row r="34" spans="2:6" ht="12.75">
      <c r="B34" s="6">
        <v>27</v>
      </c>
      <c r="C34" s="510">
        <v>31.57</v>
      </c>
      <c r="D34" s="510">
        <v>25.67</v>
      </c>
      <c r="E34" s="510">
        <v>35.21</v>
      </c>
      <c r="F34" s="514">
        <v>2707.9</v>
      </c>
    </row>
    <row r="35" spans="2:6" ht="12.75">
      <c r="B35" s="6">
        <v>28</v>
      </c>
      <c r="C35" s="510">
        <v>28.47</v>
      </c>
      <c r="D35" s="510">
        <v>9.9</v>
      </c>
      <c r="E35" s="510">
        <v>33.76</v>
      </c>
      <c r="F35" s="514">
        <v>2686.513099999999</v>
      </c>
    </row>
    <row r="36" spans="2:6" ht="12.75">
      <c r="B36" s="6">
        <v>29</v>
      </c>
      <c r="C36" s="510">
        <v>27.11</v>
      </c>
      <c r="D36" s="510">
        <v>4.64</v>
      </c>
      <c r="E36" s="510">
        <v>32.72</v>
      </c>
      <c r="F36" s="514">
        <v>2609.5305</v>
      </c>
    </row>
    <row r="37" spans="2:6" ht="12.75">
      <c r="B37" s="6">
        <v>30</v>
      </c>
      <c r="C37" s="510">
        <v>26.61</v>
      </c>
      <c r="D37" s="510">
        <v>10.33</v>
      </c>
      <c r="E37" s="510">
        <v>31.07</v>
      </c>
      <c r="F37" s="514">
        <v>2567.2041</v>
      </c>
    </row>
    <row r="38" spans="2:6" ht="12.75">
      <c r="B38" s="6">
        <v>31</v>
      </c>
      <c r="C38" s="510">
        <v>29.21</v>
      </c>
      <c r="D38" s="510">
        <v>22.36</v>
      </c>
      <c r="E38" s="510">
        <v>31.57</v>
      </c>
      <c r="F38" s="514">
        <v>2551.1822999999995</v>
      </c>
    </row>
    <row r="39" spans="2:6" ht="12.75">
      <c r="B39" s="6">
        <v>32</v>
      </c>
      <c r="C39" s="510">
        <v>30.84</v>
      </c>
      <c r="D39" s="510">
        <v>24.72</v>
      </c>
      <c r="E39" s="510">
        <v>32.58</v>
      </c>
      <c r="F39" s="514">
        <v>2578.7</v>
      </c>
    </row>
    <row r="40" spans="2:6" ht="12.75">
      <c r="B40" s="6">
        <v>33</v>
      </c>
      <c r="C40" s="510">
        <v>32.93</v>
      </c>
      <c r="D40" s="510">
        <v>30.05</v>
      </c>
      <c r="E40" s="510">
        <v>34.82</v>
      </c>
      <c r="F40" s="514">
        <v>2608.9</v>
      </c>
    </row>
    <row r="41" spans="2:6" ht="12.75">
      <c r="B41" s="6">
        <v>34</v>
      </c>
      <c r="C41" s="510">
        <v>33.57</v>
      </c>
      <c r="D41" s="510">
        <v>31.34</v>
      </c>
      <c r="E41" s="510">
        <v>36.75</v>
      </c>
      <c r="F41" s="514">
        <v>2672.7</v>
      </c>
    </row>
    <row r="42" spans="2:6" ht="12.75">
      <c r="B42" s="6">
        <v>35</v>
      </c>
      <c r="C42" s="510">
        <v>33.58</v>
      </c>
      <c r="D42" s="510">
        <v>31.09</v>
      </c>
      <c r="E42" s="510">
        <v>37.67</v>
      </c>
      <c r="F42" s="514">
        <v>2667.1</v>
      </c>
    </row>
    <row r="43" spans="2:6" ht="12.75">
      <c r="B43" s="6">
        <v>36</v>
      </c>
      <c r="C43" s="510">
        <v>32.29</v>
      </c>
      <c r="D43" s="510">
        <v>28</v>
      </c>
      <c r="E43" s="510">
        <v>34.32</v>
      </c>
      <c r="F43" s="514">
        <v>2634.5</v>
      </c>
    </row>
    <row r="44" spans="2:6" ht="12.75">
      <c r="B44" s="6">
        <v>37</v>
      </c>
      <c r="C44" s="510">
        <v>32.2</v>
      </c>
      <c r="D44" s="510">
        <v>27.45</v>
      </c>
      <c r="E44" s="510">
        <v>33.93</v>
      </c>
      <c r="F44" s="514">
        <v>2673.6</v>
      </c>
    </row>
    <row r="45" spans="2:6" ht="12.75">
      <c r="B45" s="6">
        <v>38</v>
      </c>
      <c r="C45" s="510">
        <v>29.57</v>
      </c>
      <c r="D45" s="510">
        <v>21.73</v>
      </c>
      <c r="E45" s="510">
        <v>33.43</v>
      </c>
      <c r="F45" s="514">
        <v>2670.7</v>
      </c>
    </row>
    <row r="46" spans="2:6" ht="12.75">
      <c r="B46" s="6">
        <v>39</v>
      </c>
      <c r="C46" s="510">
        <v>25.26</v>
      </c>
      <c r="D46" s="510">
        <v>8.31</v>
      </c>
      <c r="E46" s="174">
        <v>30.07</v>
      </c>
      <c r="F46" s="514">
        <v>2832.2</v>
      </c>
    </row>
    <row r="47" spans="2:6" ht="12.75">
      <c r="B47" s="6">
        <v>40</v>
      </c>
      <c r="C47" s="510">
        <v>25.16</v>
      </c>
      <c r="D47" s="510">
        <v>4.5</v>
      </c>
      <c r="E47" s="510">
        <v>29.34</v>
      </c>
      <c r="F47" s="514">
        <v>3019</v>
      </c>
    </row>
    <row r="48" spans="2:6" ht="12.75">
      <c r="B48" s="6">
        <v>41</v>
      </c>
      <c r="C48" s="510">
        <v>26.12</v>
      </c>
      <c r="D48" s="510">
        <v>12.98</v>
      </c>
      <c r="E48" s="510">
        <v>29.87</v>
      </c>
      <c r="F48" s="514">
        <v>3024.8</v>
      </c>
    </row>
    <row r="49" spans="2:6" ht="12.75">
      <c r="B49" s="6">
        <v>42</v>
      </c>
      <c r="C49" s="510">
        <v>28.31</v>
      </c>
      <c r="D49" s="510">
        <v>24.96</v>
      </c>
      <c r="E49" s="510">
        <v>30.99</v>
      </c>
      <c r="F49" s="514">
        <v>3155.3</v>
      </c>
    </row>
    <row r="50" spans="2:6" ht="12.75">
      <c r="B50" s="6">
        <v>43</v>
      </c>
      <c r="C50" s="510">
        <v>28.45</v>
      </c>
      <c r="D50" s="510">
        <v>25.71</v>
      </c>
      <c r="E50" s="510">
        <v>31.34</v>
      </c>
      <c r="F50" s="514">
        <v>3123.6</v>
      </c>
    </row>
    <row r="51" spans="2:6" ht="12.75">
      <c r="B51" s="6">
        <v>44</v>
      </c>
      <c r="C51" s="510">
        <v>29.06</v>
      </c>
      <c r="D51" s="510">
        <v>26.13</v>
      </c>
      <c r="E51" s="510">
        <v>30.86</v>
      </c>
      <c r="F51" s="514">
        <v>3233</v>
      </c>
    </row>
    <row r="52" spans="2:6" ht="12.75">
      <c r="B52" s="6">
        <v>45</v>
      </c>
      <c r="C52" s="510">
        <v>29.05</v>
      </c>
      <c r="D52" s="510">
        <v>26.23</v>
      </c>
      <c r="E52" s="510">
        <v>31.38</v>
      </c>
      <c r="F52" s="514">
        <v>3291.5</v>
      </c>
    </row>
    <row r="53" spans="2:6" ht="12.75">
      <c r="B53" s="6">
        <v>46</v>
      </c>
      <c r="C53" s="510">
        <v>28.75</v>
      </c>
      <c r="D53" s="510">
        <v>24.9</v>
      </c>
      <c r="E53" s="510">
        <v>31.21</v>
      </c>
      <c r="F53" s="514">
        <v>3305.7</v>
      </c>
    </row>
    <row r="54" spans="2:6" ht="12.75">
      <c r="B54" s="6">
        <v>47</v>
      </c>
      <c r="C54" s="510">
        <v>29.14</v>
      </c>
      <c r="D54" s="510">
        <v>25</v>
      </c>
      <c r="E54" s="510">
        <v>32.45</v>
      </c>
      <c r="F54" s="514">
        <v>3495.2</v>
      </c>
    </row>
    <row r="55" spans="2:6" ht="12.75">
      <c r="B55" s="6">
        <v>48</v>
      </c>
      <c r="C55" s="510">
        <v>29.54</v>
      </c>
      <c r="D55" s="510">
        <v>27.43</v>
      </c>
      <c r="E55" s="510">
        <v>32.9</v>
      </c>
      <c r="F55" s="514">
        <v>3620.8</v>
      </c>
    </row>
    <row r="56" spans="2:6" ht="12.75">
      <c r="B56" s="6">
        <v>49</v>
      </c>
      <c r="C56" s="510">
        <v>28.87</v>
      </c>
      <c r="D56" s="510">
        <v>24.99</v>
      </c>
      <c r="E56" s="510">
        <v>33.23</v>
      </c>
      <c r="F56" s="514">
        <v>3624.4</v>
      </c>
    </row>
    <row r="57" spans="2:6" ht="12.75">
      <c r="B57" s="6">
        <v>50</v>
      </c>
      <c r="C57" s="510">
        <v>26.95</v>
      </c>
      <c r="D57" s="510">
        <v>23.39</v>
      </c>
      <c r="E57" s="510">
        <v>30.03</v>
      </c>
      <c r="F57" s="514">
        <v>3521.5</v>
      </c>
    </row>
    <row r="58" spans="2:6" ht="12.75">
      <c r="B58" s="6">
        <v>51</v>
      </c>
      <c r="C58" s="510">
        <v>25.63</v>
      </c>
      <c r="D58" s="510">
        <v>22.01</v>
      </c>
      <c r="E58" s="510">
        <v>28.98</v>
      </c>
      <c r="F58" s="514">
        <v>3562.8</v>
      </c>
    </row>
    <row r="59" spans="2:6" ht="12.75">
      <c r="B59" s="6">
        <v>52</v>
      </c>
      <c r="C59" s="510">
        <v>24.67</v>
      </c>
      <c r="D59" s="510">
        <v>20.93</v>
      </c>
      <c r="E59" s="510">
        <v>29.37</v>
      </c>
      <c r="F59" s="514">
        <v>3573.1944000000003</v>
      </c>
    </row>
    <row r="60" spans="1:6" ht="12.75">
      <c r="A60" s="515"/>
      <c r="B60" s="516">
        <v>53</v>
      </c>
      <c r="C60" s="517">
        <v>24.11</v>
      </c>
      <c r="D60" s="517">
        <v>20.59</v>
      </c>
      <c r="E60" s="517">
        <v>27.79</v>
      </c>
      <c r="F60" s="518">
        <v>3501.5</v>
      </c>
    </row>
    <row r="61" spans="1:9" ht="12.75">
      <c r="A61" s="511">
        <v>2005</v>
      </c>
      <c r="B61" s="6">
        <v>1</v>
      </c>
      <c r="C61" s="507">
        <v>23.244107142857146</v>
      </c>
      <c r="D61" s="507">
        <v>15.49</v>
      </c>
      <c r="E61" s="507">
        <v>26.99</v>
      </c>
      <c r="F61" s="508">
        <v>3693.9</v>
      </c>
      <c r="H61" s="632"/>
      <c r="I61" s="57"/>
    </row>
    <row r="62" spans="2:9" ht="12.75">
      <c r="B62" s="6">
        <v>2</v>
      </c>
      <c r="C62" s="507">
        <v>22.29303571428572</v>
      </c>
      <c r="D62" s="507">
        <v>18.24</v>
      </c>
      <c r="E62" s="507">
        <v>25.53</v>
      </c>
      <c r="F62" s="508">
        <v>3734</v>
      </c>
      <c r="H62" s="632"/>
      <c r="I62" s="57"/>
    </row>
    <row r="63" spans="2:9" ht="12.75">
      <c r="B63" s="6">
        <v>3</v>
      </c>
      <c r="C63" s="507">
        <v>22.037797619047613</v>
      </c>
      <c r="D63" s="507">
        <v>18.62</v>
      </c>
      <c r="E63" s="507">
        <v>24.94</v>
      </c>
      <c r="F63" s="508">
        <v>3778.5</v>
      </c>
      <c r="H63" s="632"/>
      <c r="I63" s="57"/>
    </row>
    <row r="64" spans="2:9" ht="12.75">
      <c r="B64" s="6">
        <v>4</v>
      </c>
      <c r="C64" s="507">
        <v>24.429166666666664</v>
      </c>
      <c r="D64" s="507">
        <v>20.76</v>
      </c>
      <c r="E64" s="507">
        <v>43.69</v>
      </c>
      <c r="F64" s="508">
        <v>3951.6</v>
      </c>
      <c r="H64" s="632"/>
      <c r="I64" s="57"/>
    </row>
    <row r="65" spans="2:9" ht="12.75">
      <c r="B65" s="6">
        <v>5</v>
      </c>
      <c r="C65" s="507">
        <v>23.082261904761907</v>
      </c>
      <c r="D65" s="507">
        <v>20.18</v>
      </c>
      <c r="E65" s="507">
        <v>25.32</v>
      </c>
      <c r="F65" s="508">
        <v>3789.3</v>
      </c>
      <c r="H65" s="632"/>
      <c r="I65" s="57"/>
    </row>
    <row r="66" spans="2:9" ht="12.75">
      <c r="B66" s="6">
        <v>6</v>
      </c>
      <c r="C66" s="507">
        <v>22.635</v>
      </c>
      <c r="D66" s="507">
        <v>18.03</v>
      </c>
      <c r="E66" s="507">
        <v>25.74</v>
      </c>
      <c r="F66" s="508">
        <v>3852.7086000000004</v>
      </c>
      <c r="H66" s="632"/>
      <c r="I66" s="57"/>
    </row>
    <row r="67" spans="2:9" ht="12.75">
      <c r="B67" s="6">
        <v>7</v>
      </c>
      <c r="C67" s="507">
        <v>25.641369047619058</v>
      </c>
      <c r="D67" s="507">
        <v>20.47</v>
      </c>
      <c r="E67" s="507">
        <v>61.8</v>
      </c>
      <c r="F67" s="508">
        <v>3896.5</v>
      </c>
      <c r="H67" s="632"/>
      <c r="I67" s="57"/>
    </row>
    <row r="68" spans="2:9" ht="12.75">
      <c r="B68" s="6">
        <v>8</v>
      </c>
      <c r="C68" s="507">
        <v>27.37184523809525</v>
      </c>
      <c r="D68" s="507">
        <v>22.74</v>
      </c>
      <c r="E68" s="507">
        <v>73.77</v>
      </c>
      <c r="F68" s="508">
        <v>3976.1</v>
      </c>
      <c r="H68" s="632"/>
      <c r="I68" s="57"/>
    </row>
    <row r="69" spans="2:9" ht="12.75">
      <c r="B69" s="6">
        <v>9</v>
      </c>
      <c r="C69" s="507">
        <v>32.14678571428573</v>
      </c>
      <c r="D69" s="507">
        <v>25.57</v>
      </c>
      <c r="E69" s="507">
        <v>88.26</v>
      </c>
      <c r="F69" s="508">
        <v>3990.1</v>
      </c>
      <c r="H69" s="632"/>
      <c r="I69" s="57"/>
    </row>
    <row r="70" spans="2:9" ht="12.75">
      <c r="B70" s="6">
        <v>10</v>
      </c>
      <c r="C70" s="507">
        <v>28.718630952380945</v>
      </c>
      <c r="D70" s="507">
        <v>26.28</v>
      </c>
      <c r="E70" s="507">
        <v>45.7</v>
      </c>
      <c r="F70" s="508">
        <v>3819.5</v>
      </c>
      <c r="H70" s="632"/>
      <c r="I70" s="57"/>
    </row>
    <row r="71" spans="2:9" ht="12.75">
      <c r="B71" s="6">
        <v>11</v>
      </c>
      <c r="C71" s="507">
        <v>30.76279761904761</v>
      </c>
      <c r="D71" s="507">
        <v>25.73</v>
      </c>
      <c r="E71" s="507">
        <v>62.72</v>
      </c>
      <c r="F71" s="508">
        <v>3812.9</v>
      </c>
      <c r="H71" s="632"/>
      <c r="I71" s="57"/>
    </row>
    <row r="72" spans="2:9" ht="12.75">
      <c r="B72" s="6">
        <v>12</v>
      </c>
      <c r="C72" s="507">
        <v>27.74928143712576</v>
      </c>
      <c r="D72" s="507">
        <v>19.43</v>
      </c>
      <c r="E72" s="507">
        <v>39.55</v>
      </c>
      <c r="F72" s="508">
        <v>3400.413100000001</v>
      </c>
      <c r="H72" s="632"/>
      <c r="I72" s="57"/>
    </row>
    <row r="73" spans="2:9" ht="12.75">
      <c r="B73" s="6">
        <v>13</v>
      </c>
      <c r="C73" s="507">
        <v>28.26</v>
      </c>
      <c r="D73" s="507">
        <v>23.77</v>
      </c>
      <c r="E73" s="507">
        <v>34.46</v>
      </c>
      <c r="F73" s="508">
        <v>3340.4019000000008</v>
      </c>
      <c r="H73" s="632"/>
      <c r="I73" s="57"/>
    </row>
    <row r="74" spans="2:9" ht="12.75">
      <c r="B74" s="6">
        <v>14</v>
      </c>
      <c r="C74" s="507">
        <v>29.408988095238072</v>
      </c>
      <c r="D74" s="507">
        <v>26.33</v>
      </c>
      <c r="E74" s="507">
        <v>35.98</v>
      </c>
      <c r="F74" s="508">
        <v>3283.7</v>
      </c>
      <c r="H74" s="632"/>
      <c r="I74" s="57"/>
    </row>
    <row r="75" spans="2:9" ht="12.75">
      <c r="B75" s="6">
        <v>15</v>
      </c>
      <c r="C75" s="507">
        <v>30.03303571428572</v>
      </c>
      <c r="D75" s="507">
        <v>22.72</v>
      </c>
      <c r="E75" s="507">
        <v>36.44</v>
      </c>
      <c r="F75" s="508">
        <v>3231.9</v>
      </c>
      <c r="H75" s="632"/>
      <c r="I75" s="57"/>
    </row>
    <row r="76" spans="2:9" ht="12.75">
      <c r="B76" s="6">
        <v>16</v>
      </c>
      <c r="C76" s="507">
        <v>32.2639880952381</v>
      </c>
      <c r="D76" s="507">
        <v>26.96</v>
      </c>
      <c r="E76" s="507">
        <v>39.8</v>
      </c>
      <c r="F76" s="508">
        <v>3251.3</v>
      </c>
      <c r="H76" s="632"/>
      <c r="I76" s="57"/>
    </row>
    <row r="77" spans="2:9" ht="12.75">
      <c r="B77" s="6">
        <v>17</v>
      </c>
      <c r="C77" s="507">
        <v>31.872202380952395</v>
      </c>
      <c r="D77" s="507">
        <v>25.31</v>
      </c>
      <c r="E77" s="507">
        <v>39.03</v>
      </c>
      <c r="F77" s="508">
        <v>3067</v>
      </c>
      <c r="H77" s="632"/>
      <c r="I77" s="57"/>
    </row>
    <row r="78" spans="2:9" ht="12.75">
      <c r="B78" s="6">
        <v>18</v>
      </c>
      <c r="C78" s="507">
        <v>30.520119047619065</v>
      </c>
      <c r="D78" s="507">
        <v>24.36</v>
      </c>
      <c r="E78" s="507">
        <v>35.31</v>
      </c>
      <c r="F78" s="508">
        <v>2977.3</v>
      </c>
      <c r="H78" s="632"/>
      <c r="I78" s="57"/>
    </row>
    <row r="79" spans="2:9" ht="12.75">
      <c r="B79" s="6">
        <v>19</v>
      </c>
      <c r="C79" s="507">
        <v>33.013511904761906</v>
      </c>
      <c r="D79" s="507">
        <v>23.52</v>
      </c>
      <c r="E79" s="507">
        <v>49.27</v>
      </c>
      <c r="F79" s="508">
        <v>3080</v>
      </c>
      <c r="H79" s="632"/>
      <c r="I79" s="57"/>
    </row>
    <row r="80" spans="2:9" ht="12.75">
      <c r="B80" s="6">
        <v>20</v>
      </c>
      <c r="C80" s="507">
        <v>31.227678571428555</v>
      </c>
      <c r="D80" s="507">
        <v>22.1</v>
      </c>
      <c r="E80" s="507">
        <v>37.05</v>
      </c>
      <c r="F80" s="508">
        <v>2970.3</v>
      </c>
      <c r="H80" s="632"/>
      <c r="I80" s="57"/>
    </row>
    <row r="81" spans="2:9" ht="12.75">
      <c r="B81" s="6">
        <v>21</v>
      </c>
      <c r="C81" s="507">
        <v>29.052916666666665</v>
      </c>
      <c r="D81" s="507">
        <v>15.04</v>
      </c>
      <c r="E81" s="507">
        <v>33.15</v>
      </c>
      <c r="F81" s="508">
        <v>2871.4</v>
      </c>
      <c r="H81" s="632"/>
      <c r="I81" s="57"/>
    </row>
    <row r="82" spans="2:9" ht="12.75">
      <c r="B82" s="6">
        <v>22</v>
      </c>
      <c r="C82" s="507">
        <v>29.359523809523814</v>
      </c>
      <c r="D82" s="507">
        <v>17.48</v>
      </c>
      <c r="E82" s="507">
        <v>34.73</v>
      </c>
      <c r="F82" s="508">
        <v>2897.8</v>
      </c>
      <c r="H82" s="632"/>
      <c r="I82" s="57"/>
    </row>
    <row r="83" spans="2:9" ht="12.75">
      <c r="B83" s="6">
        <v>23</v>
      </c>
      <c r="C83" s="507">
        <v>27.893809523809516</v>
      </c>
      <c r="D83" s="507">
        <v>15.56</v>
      </c>
      <c r="E83" s="507">
        <v>31.88</v>
      </c>
      <c r="F83" s="355">
        <v>2924.7</v>
      </c>
      <c r="H83" s="632"/>
      <c r="I83" s="57"/>
    </row>
    <row r="84" spans="2:9" ht="12.75">
      <c r="B84" s="6">
        <v>24</v>
      </c>
      <c r="C84" s="507">
        <v>25.72714285714285</v>
      </c>
      <c r="D84" s="507">
        <v>15.26</v>
      </c>
      <c r="E84" s="507">
        <v>31.99</v>
      </c>
      <c r="F84" s="355">
        <v>2821.5</v>
      </c>
      <c r="H84" s="632"/>
      <c r="I84" s="57"/>
    </row>
    <row r="85" spans="2:9" ht="12.75">
      <c r="B85" s="6">
        <v>25</v>
      </c>
      <c r="C85" s="507">
        <v>23.475833333333327</v>
      </c>
      <c r="D85" s="507">
        <v>8.16</v>
      </c>
      <c r="E85" s="507">
        <v>31.2</v>
      </c>
      <c r="F85" s="509">
        <v>2769.9</v>
      </c>
      <c r="H85" s="632"/>
      <c r="I85" s="57"/>
    </row>
    <row r="86" spans="2:9" ht="12.75">
      <c r="B86" s="6">
        <v>26</v>
      </c>
      <c r="C86" s="507">
        <v>25.95005952380953</v>
      </c>
      <c r="D86" s="507">
        <v>15.08</v>
      </c>
      <c r="E86" s="507">
        <v>29.42</v>
      </c>
      <c r="F86" s="355">
        <v>2897.6</v>
      </c>
      <c r="H86" s="632"/>
      <c r="I86" s="57"/>
    </row>
    <row r="87" spans="2:9" ht="12.75">
      <c r="B87" s="6">
        <v>27</v>
      </c>
      <c r="C87" s="507">
        <v>29.23845238095239</v>
      </c>
      <c r="D87" s="507">
        <v>12.17</v>
      </c>
      <c r="E87" s="507">
        <v>32.77</v>
      </c>
      <c r="F87" s="355">
        <v>2852.2</v>
      </c>
      <c r="H87" s="632"/>
      <c r="I87" s="57"/>
    </row>
    <row r="88" spans="2:9" ht="12.75">
      <c r="B88" s="6">
        <v>28</v>
      </c>
      <c r="C88" s="507">
        <v>30.45773809523811</v>
      </c>
      <c r="D88" s="507">
        <v>22.37</v>
      </c>
      <c r="E88" s="507">
        <v>33.55</v>
      </c>
      <c r="F88" s="355">
        <v>2840.9470000000006</v>
      </c>
      <c r="H88" s="632"/>
      <c r="I88" s="57"/>
    </row>
    <row r="89" spans="2:9" ht="12.75">
      <c r="B89" s="6">
        <v>29</v>
      </c>
      <c r="C89" s="507">
        <v>29.304940476190477</v>
      </c>
      <c r="D89" s="507">
        <v>15.64</v>
      </c>
      <c r="E89" s="507">
        <v>32.59</v>
      </c>
      <c r="F89" s="508">
        <v>2758.3</v>
      </c>
      <c r="H89" s="632"/>
      <c r="I89" s="57"/>
    </row>
    <row r="90" spans="2:9" ht="12.75">
      <c r="B90" s="6">
        <v>30</v>
      </c>
      <c r="C90" s="507">
        <v>27.77458333333334</v>
      </c>
      <c r="D90" s="507">
        <v>14</v>
      </c>
      <c r="E90" s="507">
        <v>29.58</v>
      </c>
      <c r="F90" s="508">
        <v>2715.1888</v>
      </c>
      <c r="H90" s="632"/>
      <c r="I90" s="57"/>
    </row>
    <row r="91" spans="2:9" ht="12.75">
      <c r="B91" s="6">
        <v>31</v>
      </c>
      <c r="C91" s="507">
        <v>30.42023809523808</v>
      </c>
      <c r="D91" s="507">
        <v>25.11</v>
      </c>
      <c r="E91" s="507">
        <v>33.18</v>
      </c>
      <c r="F91" s="508">
        <v>2711.9048999999995</v>
      </c>
      <c r="H91" s="632"/>
      <c r="I91" s="57"/>
    </row>
    <row r="92" spans="2:9" ht="12.75">
      <c r="B92" s="6">
        <v>32</v>
      </c>
      <c r="C92" s="507">
        <v>30.13565476190477</v>
      </c>
      <c r="D92" s="507">
        <v>17.86</v>
      </c>
      <c r="E92" s="507">
        <v>32.98</v>
      </c>
      <c r="F92" s="508">
        <v>2895.7046</v>
      </c>
      <c r="H92" s="632"/>
      <c r="I92" s="57"/>
    </row>
    <row r="93" spans="2:9" ht="12.75">
      <c r="B93" s="6">
        <v>33</v>
      </c>
      <c r="C93" s="507">
        <v>31.454464285714284</v>
      </c>
      <c r="D93" s="507">
        <v>23.87</v>
      </c>
      <c r="E93" s="507">
        <v>35.42</v>
      </c>
      <c r="F93" s="508">
        <v>2914.7171000000003</v>
      </c>
      <c r="H93" s="632"/>
      <c r="I93" s="57"/>
    </row>
    <row r="94" spans="2:9" ht="12.75">
      <c r="B94" s="6">
        <v>34</v>
      </c>
      <c r="C94" s="507">
        <v>31.66136904761906</v>
      </c>
      <c r="D94" s="507">
        <v>13.68</v>
      </c>
      <c r="E94" s="507">
        <v>36.51</v>
      </c>
      <c r="F94" s="508">
        <v>2906.5681</v>
      </c>
      <c r="H94" s="632"/>
      <c r="I94" s="57"/>
    </row>
    <row r="95" spans="2:9" ht="12.75">
      <c r="B95" s="6">
        <v>35</v>
      </c>
      <c r="C95" s="507">
        <v>30.748273809523816</v>
      </c>
      <c r="D95" s="507">
        <v>12.86</v>
      </c>
      <c r="E95" s="507">
        <v>35.44</v>
      </c>
      <c r="F95" s="508">
        <v>3043.356400000001</v>
      </c>
      <c r="H95" s="632"/>
      <c r="I95" s="57"/>
    </row>
    <row r="96" spans="2:9" ht="12.75">
      <c r="B96" s="6">
        <v>36</v>
      </c>
      <c r="C96" s="507">
        <v>30.699761904761896</v>
      </c>
      <c r="D96" s="507">
        <v>21.81</v>
      </c>
      <c r="E96" s="507">
        <v>33.39</v>
      </c>
      <c r="F96" s="508">
        <v>3077.3216000000007</v>
      </c>
      <c r="H96" s="632"/>
      <c r="I96" s="57"/>
    </row>
    <row r="97" spans="2:9" ht="12.75">
      <c r="B97" s="6">
        <v>37</v>
      </c>
      <c r="C97" s="507">
        <v>29.316369047619045</v>
      </c>
      <c r="D97" s="507">
        <v>16.11</v>
      </c>
      <c r="E97" s="507">
        <v>32.97</v>
      </c>
      <c r="F97" s="508">
        <v>3207.1</v>
      </c>
      <c r="H97" s="632"/>
      <c r="I97" s="57"/>
    </row>
    <row r="98" spans="2:9" ht="12.75">
      <c r="B98" s="6">
        <v>38</v>
      </c>
      <c r="C98" s="507">
        <v>28.21589285714287</v>
      </c>
      <c r="D98" s="507">
        <v>12.72</v>
      </c>
      <c r="E98" s="507">
        <v>30.93</v>
      </c>
      <c r="F98" s="508">
        <v>3148.6403</v>
      </c>
      <c r="H98" s="632"/>
      <c r="I98" s="57"/>
    </row>
    <row r="99" spans="2:9" ht="12.75">
      <c r="B99" s="6">
        <v>39</v>
      </c>
      <c r="C99" s="507">
        <v>28.796428571428567</v>
      </c>
      <c r="D99" s="507">
        <v>20.34</v>
      </c>
      <c r="E99" s="507">
        <v>30.48</v>
      </c>
      <c r="F99" s="508">
        <v>3163.0421</v>
      </c>
      <c r="H99" s="632"/>
      <c r="I99" s="57"/>
    </row>
    <row r="100" spans="2:9" ht="12.75">
      <c r="B100" s="6">
        <v>40</v>
      </c>
      <c r="C100" s="507">
        <v>29.032083333333336</v>
      </c>
      <c r="D100" s="507">
        <v>20.56</v>
      </c>
      <c r="E100" s="507">
        <v>30.52</v>
      </c>
      <c r="F100" s="508">
        <v>3189.892300000001</v>
      </c>
      <c r="H100" s="632"/>
      <c r="I100" s="57"/>
    </row>
    <row r="101" spans="2:9" ht="12.75">
      <c r="B101" s="6">
        <v>41</v>
      </c>
      <c r="C101" s="507">
        <v>31.914285714285693</v>
      </c>
      <c r="D101" s="507">
        <v>26.51</v>
      </c>
      <c r="E101" s="507">
        <v>35.35</v>
      </c>
      <c r="F101" s="508">
        <v>3300.690400000001</v>
      </c>
      <c r="H101" s="632"/>
      <c r="I101" s="57"/>
    </row>
    <row r="102" spans="2:9" ht="12.75">
      <c r="B102" s="6">
        <v>42</v>
      </c>
      <c r="C102" s="507">
        <v>35.12952380952382</v>
      </c>
      <c r="D102" s="507">
        <v>30.63</v>
      </c>
      <c r="E102" s="507">
        <v>41.78</v>
      </c>
      <c r="F102" s="508">
        <v>3469.746400000001</v>
      </c>
      <c r="H102" s="632"/>
      <c r="I102" s="57"/>
    </row>
    <row r="103" spans="2:9" ht="12.75">
      <c r="B103" s="6">
        <v>43</v>
      </c>
      <c r="C103" s="507">
        <v>33.378047337278105</v>
      </c>
      <c r="D103" s="507">
        <v>26.22</v>
      </c>
      <c r="E103" s="507">
        <v>37.68</v>
      </c>
      <c r="F103" s="508">
        <v>3578.1259999999997</v>
      </c>
      <c r="H103" s="632"/>
      <c r="I103" s="57"/>
    </row>
    <row r="104" spans="2:9" ht="12.75">
      <c r="B104" s="6">
        <v>44</v>
      </c>
      <c r="C104" s="507">
        <v>29.464047619047626</v>
      </c>
      <c r="D104" s="507">
        <v>18.09</v>
      </c>
      <c r="E104" s="507">
        <v>33.87</v>
      </c>
      <c r="F104" s="508">
        <v>3465.2</v>
      </c>
      <c r="H104" s="632"/>
      <c r="I104" s="57"/>
    </row>
    <row r="105" spans="2:9" ht="12.75">
      <c r="B105" s="6">
        <v>45</v>
      </c>
      <c r="C105" s="507">
        <v>26.856428571428566</v>
      </c>
      <c r="D105" s="507">
        <v>17.99</v>
      </c>
      <c r="E105" s="507">
        <v>30.7</v>
      </c>
      <c r="F105" s="508">
        <v>3579.6042999999995</v>
      </c>
      <c r="H105" s="632"/>
      <c r="I105" s="57"/>
    </row>
    <row r="106" spans="2:9" ht="12.75">
      <c r="B106" s="6">
        <v>46</v>
      </c>
      <c r="C106" s="507">
        <v>29.901607142857156</v>
      </c>
      <c r="D106" s="507">
        <v>7.18</v>
      </c>
      <c r="E106" s="507">
        <v>36.3</v>
      </c>
      <c r="F106" s="508">
        <v>3831.838200000001</v>
      </c>
      <c r="H106" s="632"/>
      <c r="I106" s="57"/>
    </row>
    <row r="107" spans="2:9" ht="12.75">
      <c r="B107" s="6">
        <v>47</v>
      </c>
      <c r="C107" s="507">
        <v>33.53910714285714</v>
      </c>
      <c r="D107" s="507">
        <v>30.74</v>
      </c>
      <c r="E107" s="507">
        <v>41.78</v>
      </c>
      <c r="F107" s="508">
        <v>3825.1</v>
      </c>
      <c r="H107" s="632"/>
      <c r="I107" s="57"/>
    </row>
    <row r="108" spans="2:9" ht="12.75">
      <c r="B108" s="6">
        <v>48</v>
      </c>
      <c r="C108" s="507">
        <v>35.24910714285714</v>
      </c>
      <c r="D108" s="507">
        <v>30.37</v>
      </c>
      <c r="E108" s="507">
        <v>56.76</v>
      </c>
      <c r="F108" s="508">
        <v>3970.944400000001</v>
      </c>
      <c r="H108" s="632"/>
      <c r="I108" s="57"/>
    </row>
    <row r="109" spans="2:9" ht="12.75">
      <c r="B109" s="6">
        <v>49</v>
      </c>
      <c r="C109" s="507">
        <v>34.753333333333345</v>
      </c>
      <c r="D109" s="507">
        <v>30.48</v>
      </c>
      <c r="E109" s="507">
        <v>41.3</v>
      </c>
      <c r="F109" s="508">
        <v>3978.6643000000004</v>
      </c>
      <c r="H109" s="632"/>
      <c r="I109" s="57"/>
    </row>
    <row r="110" spans="2:9" ht="12.75">
      <c r="B110" s="6">
        <v>50</v>
      </c>
      <c r="C110" s="507">
        <v>34.28142857142857</v>
      </c>
      <c r="D110" s="507">
        <v>31.26</v>
      </c>
      <c r="E110" s="507">
        <v>38.29</v>
      </c>
      <c r="F110" s="508">
        <v>3979.263400000001</v>
      </c>
      <c r="H110" s="632"/>
      <c r="I110" s="57"/>
    </row>
    <row r="111" spans="2:9" ht="12.75">
      <c r="B111" s="6">
        <v>51</v>
      </c>
      <c r="C111" s="507">
        <v>33.739404761904765</v>
      </c>
      <c r="D111" s="507">
        <v>25.15</v>
      </c>
      <c r="E111" s="507">
        <v>46.4</v>
      </c>
      <c r="F111" s="508">
        <v>4043.8223999999996</v>
      </c>
      <c r="H111" s="632"/>
      <c r="I111" s="57"/>
    </row>
    <row r="112" spans="2:9" ht="12.75">
      <c r="B112" s="6">
        <v>52</v>
      </c>
      <c r="C112" s="507">
        <v>34.00261904761906</v>
      </c>
      <c r="D112" s="507">
        <v>28.33</v>
      </c>
      <c r="E112" s="507">
        <v>38.74</v>
      </c>
      <c r="F112" s="508">
        <v>4026.8537</v>
      </c>
      <c r="H112" s="632"/>
      <c r="I112" s="57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59"/>
  <sheetViews>
    <sheetView zoomScalePageLayoutView="0" workbookViewId="0" topLeftCell="D1">
      <selection activeCell="H41" sqref="H41"/>
    </sheetView>
  </sheetViews>
  <sheetFormatPr defaultColWidth="9.140625" defaultRowHeight="12.75"/>
  <cols>
    <col min="1" max="2" width="9.140625" style="0" customWidth="1"/>
    <col min="3" max="3" width="11.140625" style="0" customWidth="1"/>
    <col min="4" max="4" width="12.140625" style="57" customWidth="1"/>
    <col min="5" max="5" width="10.8515625" style="0" customWidth="1"/>
    <col min="6" max="6" width="10.00390625" style="47" bestFit="1" customWidth="1"/>
  </cols>
  <sheetData>
    <row r="2" ht="20.25">
      <c r="A2" s="529" t="s">
        <v>536</v>
      </c>
    </row>
    <row r="5" spans="2:11" ht="15">
      <c r="B5" s="17"/>
      <c r="C5" s="505" t="s">
        <v>530</v>
      </c>
      <c r="D5" s="523" t="s">
        <v>535</v>
      </c>
      <c r="E5" s="505" t="s">
        <v>529</v>
      </c>
      <c r="F5" s="513" t="s">
        <v>532</v>
      </c>
      <c r="G5" s="17"/>
      <c r="H5" s="17"/>
      <c r="K5" s="58" t="s">
        <v>516</v>
      </c>
    </row>
    <row r="6" spans="1:8" ht="13.5" thickBot="1">
      <c r="A6" s="520"/>
      <c r="B6" s="521" t="s">
        <v>196</v>
      </c>
      <c r="C6" s="522" t="s">
        <v>534</v>
      </c>
      <c r="D6" s="524" t="s">
        <v>534</v>
      </c>
      <c r="E6" s="522" t="s">
        <v>534</v>
      </c>
      <c r="F6" s="528" t="s">
        <v>534</v>
      </c>
      <c r="G6" s="17"/>
      <c r="H6" s="17"/>
    </row>
    <row r="7" spans="1:8" ht="12.75">
      <c r="A7">
        <v>2005</v>
      </c>
      <c r="B7" s="17">
        <v>1</v>
      </c>
      <c r="C7" s="486">
        <v>29.9</v>
      </c>
      <c r="D7" s="519">
        <v>21.659871031746068</v>
      </c>
      <c r="E7" s="486">
        <v>12</v>
      </c>
      <c r="F7" s="43">
        <v>26.845</v>
      </c>
      <c r="G7" s="29"/>
      <c r="H7" s="29"/>
    </row>
    <row r="8" spans="2:8" ht="12.75">
      <c r="B8" s="17">
        <v>2</v>
      </c>
      <c r="C8" s="486">
        <v>31.8</v>
      </c>
      <c r="D8" s="525">
        <v>22.23355932203396</v>
      </c>
      <c r="E8" s="486">
        <v>12</v>
      </c>
      <c r="F8" s="43">
        <v>26.451</v>
      </c>
      <c r="G8" s="29"/>
      <c r="H8" s="29"/>
    </row>
    <row r="9" spans="2:8" ht="12.75">
      <c r="B9" s="17">
        <v>3</v>
      </c>
      <c r="C9" s="486">
        <v>26</v>
      </c>
      <c r="D9" s="519">
        <v>20.3121951219512</v>
      </c>
      <c r="E9" s="486">
        <v>4</v>
      </c>
      <c r="F9" s="43">
        <v>25.631</v>
      </c>
      <c r="G9" s="29"/>
      <c r="H9" s="29"/>
    </row>
    <row r="10" spans="2:8" ht="12.75">
      <c r="B10" s="17">
        <v>4</v>
      </c>
      <c r="C10" s="486">
        <v>53.4</v>
      </c>
      <c r="D10" s="519">
        <v>26.876961004034133</v>
      </c>
      <c r="E10" s="486">
        <v>15</v>
      </c>
      <c r="F10" s="43">
        <v>24.847</v>
      </c>
      <c r="G10" s="29"/>
      <c r="H10" s="29"/>
    </row>
    <row r="11" spans="2:8" ht="12.75">
      <c r="B11" s="17">
        <v>5</v>
      </c>
      <c r="C11" s="486">
        <v>44.5</v>
      </c>
      <c r="D11" s="525">
        <v>23.19848238482379</v>
      </c>
      <c r="E11" s="486">
        <v>12</v>
      </c>
      <c r="F11" s="43">
        <v>25.21</v>
      </c>
      <c r="G11" s="29"/>
      <c r="H11" s="29"/>
    </row>
    <row r="12" spans="2:8" ht="12.75">
      <c r="B12" s="17">
        <v>6</v>
      </c>
      <c r="C12" s="486">
        <v>30</v>
      </c>
      <c r="D12" s="525">
        <v>22.302295081967255</v>
      </c>
      <c r="E12" s="486">
        <v>13.9</v>
      </c>
      <c r="F12" s="43">
        <v>20.903</v>
      </c>
      <c r="G12" s="29"/>
      <c r="H12" s="29"/>
    </row>
    <row r="13" spans="2:8" ht="12.75">
      <c r="B13" s="17">
        <v>7</v>
      </c>
      <c r="C13" s="486">
        <v>95</v>
      </c>
      <c r="D13" s="519">
        <v>28.510390895596153</v>
      </c>
      <c r="E13" s="486">
        <v>14</v>
      </c>
      <c r="F13" s="43">
        <v>21.274</v>
      </c>
      <c r="G13" s="29"/>
      <c r="H13" s="29"/>
    </row>
    <row r="14" spans="2:8" ht="12.75">
      <c r="B14" s="17">
        <v>8</v>
      </c>
      <c r="C14" s="486">
        <v>100</v>
      </c>
      <c r="D14" s="519">
        <v>28.0419189566838</v>
      </c>
      <c r="E14" s="486">
        <v>16</v>
      </c>
      <c r="F14" s="43">
        <v>21.594</v>
      </c>
      <c r="G14" s="29"/>
      <c r="H14" s="29"/>
    </row>
    <row r="15" spans="2:8" ht="12.75">
      <c r="B15" s="17">
        <v>9</v>
      </c>
      <c r="C15" s="486">
        <v>106.5</v>
      </c>
      <c r="D15" s="519">
        <v>30.091185599006888</v>
      </c>
      <c r="E15" s="486">
        <v>18.9</v>
      </c>
      <c r="F15" s="43">
        <v>14.709</v>
      </c>
      <c r="G15" s="29"/>
      <c r="H15" s="29"/>
    </row>
    <row r="16" spans="2:8" ht="12.75">
      <c r="B16" s="17">
        <v>10</v>
      </c>
      <c r="C16" s="486">
        <v>40</v>
      </c>
      <c r="D16" s="519">
        <v>29.408261339092892</v>
      </c>
      <c r="E16" s="486">
        <v>12</v>
      </c>
      <c r="F16" s="43">
        <v>25.944</v>
      </c>
      <c r="G16" s="29"/>
      <c r="H16" s="29"/>
    </row>
    <row r="17" spans="2:8" ht="12.75">
      <c r="B17" s="17">
        <v>11</v>
      </c>
      <c r="C17" s="486">
        <v>70</v>
      </c>
      <c r="D17" s="519">
        <v>33.07591240875919</v>
      </c>
      <c r="E17" s="486">
        <v>14</v>
      </c>
      <c r="F17" s="43">
        <v>23.483</v>
      </c>
      <c r="G17" s="29"/>
      <c r="H17" s="29"/>
    </row>
    <row r="18" spans="2:8" ht="12.75">
      <c r="B18" s="17">
        <v>12</v>
      </c>
      <c r="C18" s="486">
        <v>42</v>
      </c>
      <c r="D18" s="525">
        <v>28.17</v>
      </c>
      <c r="E18" s="486">
        <v>17.9</v>
      </c>
      <c r="F18" s="43">
        <v>22.015</v>
      </c>
      <c r="G18" s="29"/>
      <c r="H18" s="29"/>
    </row>
    <row r="19" spans="2:8" ht="12.75">
      <c r="B19" s="17">
        <v>13</v>
      </c>
      <c r="C19" s="486">
        <v>38.2</v>
      </c>
      <c r="D19" s="525">
        <v>27.936973478939084</v>
      </c>
      <c r="E19" s="486">
        <v>19.2</v>
      </c>
      <c r="F19" s="43">
        <v>19.545</v>
      </c>
      <c r="G19" s="29"/>
      <c r="H19" s="29"/>
    </row>
    <row r="20" spans="2:8" ht="12.75">
      <c r="B20" s="17">
        <v>14</v>
      </c>
      <c r="C20" s="486">
        <v>42.1</v>
      </c>
      <c r="D20" s="519">
        <v>29.16165191740414</v>
      </c>
      <c r="E20" s="486">
        <v>18</v>
      </c>
      <c r="F20" s="43">
        <v>16.93</v>
      </c>
      <c r="G20" s="29"/>
      <c r="H20" s="29"/>
    </row>
    <row r="21" spans="2:8" ht="12.75">
      <c r="B21" s="17">
        <v>15</v>
      </c>
      <c r="C21" s="486">
        <v>40</v>
      </c>
      <c r="D21" s="519">
        <v>28.993924050633005</v>
      </c>
      <c r="E21" s="486">
        <v>16.3</v>
      </c>
      <c r="F21" s="43">
        <v>13.424</v>
      </c>
      <c r="G21" s="29"/>
      <c r="H21" s="29"/>
    </row>
    <row r="22" spans="2:8" ht="12.75">
      <c r="B22" s="17">
        <v>16</v>
      </c>
      <c r="C22" s="486">
        <v>44.5</v>
      </c>
      <c r="D22" s="519">
        <v>31.875201487910736</v>
      </c>
      <c r="E22" s="486">
        <v>18</v>
      </c>
      <c r="F22" s="43">
        <v>16.96</v>
      </c>
      <c r="G22" s="29"/>
      <c r="H22" s="29"/>
    </row>
    <row r="23" spans="2:8" ht="12.75">
      <c r="B23" s="17">
        <v>17</v>
      </c>
      <c r="C23" s="486">
        <v>44</v>
      </c>
      <c r="D23" s="519">
        <v>29.09878787878779</v>
      </c>
      <c r="E23" s="486">
        <v>5</v>
      </c>
      <c r="F23" s="43">
        <v>34.828</v>
      </c>
      <c r="G23" s="29"/>
      <c r="H23" s="29"/>
    </row>
    <row r="24" spans="2:8" ht="12.75">
      <c r="B24" s="17">
        <v>18</v>
      </c>
      <c r="C24" s="486">
        <v>40</v>
      </c>
      <c r="D24" s="519">
        <v>29.83911060433294</v>
      </c>
      <c r="E24" s="486">
        <v>13</v>
      </c>
      <c r="F24" s="43">
        <v>17.783</v>
      </c>
      <c r="G24" s="29"/>
      <c r="H24" s="29"/>
    </row>
    <row r="25" spans="2:8" ht="12.75">
      <c r="B25" s="17">
        <v>19</v>
      </c>
      <c r="C25" s="486">
        <v>55</v>
      </c>
      <c r="D25" s="519">
        <v>33.31140976412509</v>
      </c>
      <c r="E25" s="486">
        <v>18.5</v>
      </c>
      <c r="F25" s="43">
        <v>20.006</v>
      </c>
      <c r="G25" s="29"/>
      <c r="H25" s="29"/>
    </row>
    <row r="26" spans="2:8" ht="12.75">
      <c r="B26" s="17">
        <v>20</v>
      </c>
      <c r="C26" s="486">
        <v>41.3</v>
      </c>
      <c r="D26" s="519">
        <v>30.90832258064521</v>
      </c>
      <c r="E26" s="486">
        <v>2</v>
      </c>
      <c r="F26" s="43">
        <v>16.246</v>
      </c>
      <c r="G26" s="29"/>
      <c r="H26" s="29"/>
    </row>
    <row r="27" spans="2:8" ht="12.75">
      <c r="B27" s="17">
        <v>21</v>
      </c>
      <c r="C27" s="486">
        <v>38</v>
      </c>
      <c r="D27" s="519">
        <v>28.691496062992044</v>
      </c>
      <c r="E27" s="486">
        <v>6</v>
      </c>
      <c r="F27" s="43">
        <v>12.099</v>
      </c>
      <c r="G27" s="29"/>
      <c r="H27" s="29"/>
    </row>
    <row r="28" spans="2:8" ht="12.75">
      <c r="B28" s="17">
        <v>22</v>
      </c>
      <c r="C28" s="487">
        <v>58</v>
      </c>
      <c r="D28" s="519">
        <v>29.753899946207692</v>
      </c>
      <c r="E28" s="487">
        <v>8</v>
      </c>
      <c r="F28" s="43">
        <v>23.274</v>
      </c>
      <c r="G28" s="29"/>
      <c r="H28" s="29"/>
    </row>
    <row r="29" spans="2:8" ht="12.75">
      <c r="B29" s="17">
        <v>23</v>
      </c>
      <c r="C29" s="486">
        <v>37</v>
      </c>
      <c r="D29" s="519">
        <v>28.29648117839611</v>
      </c>
      <c r="E29" s="486">
        <v>13.5</v>
      </c>
      <c r="F29" s="43">
        <v>12.487</v>
      </c>
      <c r="G29" s="29"/>
      <c r="H29" s="29"/>
    </row>
    <row r="30" spans="2:8" ht="12.75">
      <c r="B30" s="17">
        <v>24</v>
      </c>
      <c r="C30" s="486">
        <v>40.5</v>
      </c>
      <c r="D30" s="519">
        <v>26.714542020774335</v>
      </c>
      <c r="E30" s="486">
        <v>9</v>
      </c>
      <c r="F30" s="43">
        <v>9.015</v>
      </c>
      <c r="G30" s="29"/>
      <c r="H30" s="29"/>
    </row>
    <row r="31" spans="2:8" ht="12.75">
      <c r="B31" s="17">
        <v>25</v>
      </c>
      <c r="C31" s="486">
        <v>38</v>
      </c>
      <c r="D31" s="525">
        <v>24.13701612903229</v>
      </c>
      <c r="E31" s="486">
        <v>7.4</v>
      </c>
      <c r="F31" s="43">
        <v>15.016</v>
      </c>
      <c r="G31" s="29"/>
      <c r="H31" s="29"/>
    </row>
    <row r="32" spans="2:8" ht="12.75">
      <c r="B32" s="17">
        <v>26</v>
      </c>
      <c r="C32" s="487">
        <v>37.5</v>
      </c>
      <c r="D32" s="526">
        <v>27.45901525658798</v>
      </c>
      <c r="E32" s="487">
        <v>14.7</v>
      </c>
      <c r="F32" s="43">
        <v>21.333</v>
      </c>
      <c r="G32" s="29"/>
      <c r="H32" s="29"/>
    </row>
    <row r="33" spans="2:8" ht="12.75">
      <c r="B33" s="17">
        <v>27</v>
      </c>
      <c r="C33" s="486">
        <v>193.7</v>
      </c>
      <c r="D33" s="525">
        <v>35.71576299608713</v>
      </c>
      <c r="E33" s="486">
        <v>13.2</v>
      </c>
      <c r="F33" s="43">
        <v>29.182</v>
      </c>
      <c r="G33" s="29"/>
      <c r="H33" s="29"/>
    </row>
    <row r="34" spans="2:8" ht="12.75">
      <c r="B34" s="17">
        <v>28</v>
      </c>
      <c r="C34" s="486">
        <v>99</v>
      </c>
      <c r="D34" s="519">
        <v>33.85594405594409</v>
      </c>
      <c r="E34" s="519">
        <v>21.4</v>
      </c>
      <c r="F34" s="43">
        <v>10.738</v>
      </c>
      <c r="G34" s="29"/>
      <c r="H34" s="29"/>
    </row>
    <row r="35" spans="2:8" ht="12.75">
      <c r="B35" s="17">
        <v>29</v>
      </c>
      <c r="C35" s="486">
        <v>34.2</v>
      </c>
      <c r="D35" s="519">
        <v>28.025836120401358</v>
      </c>
      <c r="E35" s="519">
        <v>10</v>
      </c>
      <c r="F35" s="43">
        <v>15.057</v>
      </c>
      <c r="G35" s="29"/>
      <c r="H35" s="29"/>
    </row>
    <row r="36" spans="2:8" ht="12.75">
      <c r="B36" s="17">
        <v>30</v>
      </c>
      <c r="C36" s="486">
        <v>37</v>
      </c>
      <c r="D36" s="519">
        <v>27.40208333333332</v>
      </c>
      <c r="E36" s="519">
        <v>12</v>
      </c>
      <c r="F36" s="43">
        <v>18.038</v>
      </c>
      <c r="G36" s="29"/>
      <c r="H36" s="29"/>
    </row>
    <row r="37" spans="2:8" ht="12.75">
      <c r="B37" s="17">
        <v>31</v>
      </c>
      <c r="C37" s="486">
        <v>85</v>
      </c>
      <c r="D37" s="519">
        <v>37.52581227436822</v>
      </c>
      <c r="E37" s="486">
        <v>13</v>
      </c>
      <c r="F37" s="43">
        <v>15.851</v>
      </c>
      <c r="G37" s="29"/>
      <c r="H37" s="29"/>
    </row>
    <row r="38" spans="2:8" ht="12.75">
      <c r="B38" s="17">
        <v>32</v>
      </c>
      <c r="C38" s="486">
        <v>80</v>
      </c>
      <c r="D38" s="519">
        <v>32.693815513626845</v>
      </c>
      <c r="E38" s="486">
        <v>5</v>
      </c>
      <c r="F38" s="43">
        <v>11.385</v>
      </c>
      <c r="G38" s="119"/>
      <c r="H38" s="66"/>
    </row>
    <row r="39" spans="2:8" ht="12.75">
      <c r="B39" s="17">
        <v>33</v>
      </c>
      <c r="C39" s="486">
        <v>75</v>
      </c>
      <c r="D39" s="519">
        <v>34.15917076598737</v>
      </c>
      <c r="E39" s="486">
        <v>18</v>
      </c>
      <c r="F39" s="43">
        <v>17.889</v>
      </c>
      <c r="G39" s="119"/>
      <c r="H39" s="66"/>
    </row>
    <row r="40" spans="2:8" ht="12.75">
      <c r="B40" s="17">
        <v>34</v>
      </c>
      <c r="C40" s="486">
        <v>105</v>
      </c>
      <c r="D40" s="519">
        <v>33.500310318075975</v>
      </c>
      <c r="E40" s="486">
        <v>12.9</v>
      </c>
      <c r="F40" s="43">
        <v>16.405</v>
      </c>
      <c r="G40" s="29"/>
      <c r="H40" s="29"/>
    </row>
    <row r="41" spans="2:8" ht="12.75">
      <c r="B41" s="17">
        <v>35</v>
      </c>
      <c r="C41" s="486">
        <v>46</v>
      </c>
      <c r="D41" s="525">
        <v>32.87082334132681</v>
      </c>
      <c r="E41" s="486">
        <v>10.4</v>
      </c>
      <c r="F41" s="43">
        <v>20.732</v>
      </c>
      <c r="G41" s="29"/>
      <c r="H41" s="29"/>
    </row>
    <row r="42" spans="2:8" ht="12.75">
      <c r="B42" s="17">
        <v>36</v>
      </c>
      <c r="C42" s="486">
        <v>46</v>
      </c>
      <c r="D42" s="525">
        <v>30.697444933920615</v>
      </c>
      <c r="E42" s="486">
        <v>18.3</v>
      </c>
      <c r="F42" s="43">
        <v>13.634</v>
      </c>
      <c r="G42" s="29"/>
      <c r="H42" s="29"/>
    </row>
    <row r="43" spans="2:8" ht="12.75">
      <c r="B43" s="17">
        <v>37</v>
      </c>
      <c r="C43" s="486">
        <v>44</v>
      </c>
      <c r="D43" s="525">
        <v>30.637592319054747</v>
      </c>
      <c r="E43" s="486">
        <v>16</v>
      </c>
      <c r="F43" s="43">
        <v>14.803</v>
      </c>
      <c r="G43" s="29"/>
      <c r="H43" s="29"/>
    </row>
    <row r="44" spans="2:8" ht="12.75">
      <c r="B44" s="17">
        <v>38</v>
      </c>
      <c r="C44" s="486">
        <v>75</v>
      </c>
      <c r="D44" s="519">
        <v>28.36379182156139</v>
      </c>
      <c r="E44" s="486">
        <v>11.8</v>
      </c>
      <c r="F44" s="43">
        <v>14.974</v>
      </c>
      <c r="G44" s="29"/>
      <c r="H44" s="29"/>
    </row>
    <row r="45" spans="2:8" ht="12.75">
      <c r="B45" s="17">
        <v>39</v>
      </c>
      <c r="C45" s="486">
        <v>60</v>
      </c>
      <c r="D45" s="519">
        <v>29.912212389380535</v>
      </c>
      <c r="E45" s="486">
        <v>6</v>
      </c>
      <c r="F45" s="43">
        <v>12.145</v>
      </c>
      <c r="G45" s="29"/>
      <c r="H45" s="29"/>
    </row>
    <row r="46" spans="2:8" ht="12.75">
      <c r="B46" s="17">
        <v>40</v>
      </c>
      <c r="C46" s="486">
        <v>45</v>
      </c>
      <c r="D46" s="525">
        <v>29.20658634538149</v>
      </c>
      <c r="E46" s="486">
        <v>5</v>
      </c>
      <c r="F46" s="43">
        <v>13.834</v>
      </c>
      <c r="G46" s="29"/>
      <c r="H46" s="29"/>
    </row>
    <row r="47" spans="2:8" ht="12.75">
      <c r="B47" s="17">
        <v>41</v>
      </c>
      <c r="C47" s="486">
        <v>44</v>
      </c>
      <c r="D47" s="519">
        <v>32.24476439790575</v>
      </c>
      <c r="E47" s="486">
        <v>20</v>
      </c>
      <c r="F47" s="43">
        <v>12.33</v>
      </c>
      <c r="G47" s="29"/>
      <c r="H47" s="29"/>
    </row>
    <row r="48" spans="2:8" ht="12.75">
      <c r="B48" s="17">
        <v>42</v>
      </c>
      <c r="C48" s="486">
        <v>48</v>
      </c>
      <c r="D48" s="519">
        <v>35.52208201892738</v>
      </c>
      <c r="E48" s="486">
        <v>16</v>
      </c>
      <c r="F48" s="43">
        <v>19.248</v>
      </c>
      <c r="G48" s="29"/>
      <c r="H48" s="29"/>
    </row>
    <row r="49" spans="2:8" ht="12.75">
      <c r="B49" s="17">
        <v>43</v>
      </c>
      <c r="C49" s="486">
        <v>193.5</v>
      </c>
      <c r="D49" s="519">
        <v>36.95144729655935</v>
      </c>
      <c r="E49" s="486">
        <v>15</v>
      </c>
      <c r="F49" s="43">
        <v>22.21</v>
      </c>
      <c r="G49" s="29"/>
      <c r="H49" s="29"/>
    </row>
    <row r="50" spans="2:8" ht="12.75">
      <c r="B50" s="17">
        <v>44</v>
      </c>
      <c r="C50" s="486">
        <v>36</v>
      </c>
      <c r="D50" s="519">
        <v>29.488038585209022</v>
      </c>
      <c r="E50" s="486">
        <v>11.2</v>
      </c>
      <c r="F50" s="43">
        <v>20.47</v>
      </c>
      <c r="G50" s="29"/>
      <c r="H50" s="29"/>
    </row>
    <row r="51" spans="2:8" ht="12.75">
      <c r="B51" s="17">
        <v>45</v>
      </c>
      <c r="C51" s="486">
        <v>33</v>
      </c>
      <c r="D51" s="519">
        <v>26.920039946737695</v>
      </c>
      <c r="E51" s="486">
        <v>5</v>
      </c>
      <c r="F51" s="43">
        <v>17.375</v>
      </c>
      <c r="G51" s="29"/>
      <c r="H51" s="29"/>
    </row>
    <row r="52" spans="2:8" ht="12.75">
      <c r="B52" s="17">
        <v>46</v>
      </c>
      <c r="C52" s="486">
        <v>60</v>
      </c>
      <c r="D52" s="519">
        <v>32.22606783919607</v>
      </c>
      <c r="E52" s="486">
        <v>7.1</v>
      </c>
      <c r="F52" s="43">
        <v>20.194</v>
      </c>
      <c r="G52" s="29"/>
      <c r="H52" s="29"/>
    </row>
    <row r="53" spans="2:8" ht="12.75">
      <c r="B53" s="17">
        <v>47</v>
      </c>
      <c r="C53" s="486">
        <v>80</v>
      </c>
      <c r="D53" s="519">
        <v>36.10711111111117</v>
      </c>
      <c r="E53" s="486">
        <v>22</v>
      </c>
      <c r="F53" s="43">
        <v>16.666</v>
      </c>
      <c r="G53" s="29"/>
      <c r="H53" s="29"/>
    </row>
    <row r="54" spans="2:8" ht="12.75">
      <c r="B54" s="17">
        <v>48</v>
      </c>
      <c r="C54" s="486">
        <v>70</v>
      </c>
      <c r="D54" s="525">
        <v>36.618202247191036</v>
      </c>
      <c r="E54" s="486">
        <v>20</v>
      </c>
      <c r="F54" s="43">
        <v>16.713</v>
      </c>
      <c r="G54" s="29"/>
      <c r="H54" s="29"/>
    </row>
    <row r="55" spans="2:8" ht="12.75">
      <c r="B55" s="17">
        <v>49</v>
      </c>
      <c r="C55" s="486">
        <v>610</v>
      </c>
      <c r="D55" s="519">
        <v>40.92695890410969</v>
      </c>
      <c r="E55" s="486">
        <v>20</v>
      </c>
      <c r="F55" s="43">
        <v>19.221</v>
      </c>
      <c r="G55" s="29"/>
      <c r="H55" s="29"/>
    </row>
    <row r="56" spans="2:8" ht="12.75">
      <c r="B56" s="17">
        <v>50</v>
      </c>
      <c r="C56" s="486">
        <v>82.2</v>
      </c>
      <c r="D56" s="525">
        <v>35.32786238014659</v>
      </c>
      <c r="E56" s="486">
        <v>10</v>
      </c>
      <c r="F56" s="43">
        <v>21.246</v>
      </c>
      <c r="G56" s="29"/>
      <c r="H56" s="29"/>
    </row>
    <row r="57" spans="2:8" ht="12.75">
      <c r="B57" s="17">
        <v>51</v>
      </c>
      <c r="C57" s="486">
        <v>70</v>
      </c>
      <c r="D57" s="519">
        <v>34.48403126744838</v>
      </c>
      <c r="E57" s="486">
        <v>20</v>
      </c>
      <c r="F57" s="43">
        <v>19.978</v>
      </c>
      <c r="G57" s="29"/>
      <c r="H57" s="29"/>
    </row>
    <row r="58" spans="1:8" ht="12.75">
      <c r="A58" s="17"/>
      <c r="B58" s="17">
        <v>52</v>
      </c>
      <c r="C58" s="486">
        <v>70.4</v>
      </c>
      <c r="D58" s="525">
        <v>33.99116279069773</v>
      </c>
      <c r="E58" s="486">
        <v>20</v>
      </c>
      <c r="F58" s="43">
        <v>21.816</v>
      </c>
      <c r="G58" s="29"/>
      <c r="H58" s="29"/>
    </row>
    <row r="59" spans="1:8" ht="12.75">
      <c r="A59" s="17"/>
      <c r="B59" s="17"/>
      <c r="C59" s="17"/>
      <c r="D59" s="527"/>
      <c r="E59" s="17"/>
      <c r="G59" s="17"/>
      <c r="H59" s="17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C58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9.140625" style="2" customWidth="1"/>
  </cols>
  <sheetData>
    <row r="2" ht="18">
      <c r="A2" s="530" t="s">
        <v>538</v>
      </c>
    </row>
    <row r="3" ht="12.75">
      <c r="A3" s="6"/>
    </row>
    <row r="5" spans="1:3" ht="13.5" thickBot="1">
      <c r="A5" s="531" t="s">
        <v>196</v>
      </c>
      <c r="B5" s="532">
        <v>2004</v>
      </c>
      <c r="C5" s="533">
        <v>2005</v>
      </c>
    </row>
    <row r="6" spans="1:3" ht="12.75">
      <c r="A6" s="2">
        <v>1</v>
      </c>
      <c r="B6" s="47">
        <v>763.7</v>
      </c>
      <c r="C6" s="47">
        <v>20100.25</v>
      </c>
    </row>
    <row r="7" spans="1:3" ht="12.75">
      <c r="A7" s="2">
        <v>2</v>
      </c>
      <c r="B7" s="47">
        <v>4040.5</v>
      </c>
      <c r="C7" s="47">
        <v>32801.6</v>
      </c>
    </row>
    <row r="8" spans="1:3" ht="12.75">
      <c r="A8" s="2">
        <v>3</v>
      </c>
      <c r="B8" s="47">
        <v>10713.6</v>
      </c>
      <c r="C8" s="47">
        <v>30240</v>
      </c>
    </row>
    <row r="9" spans="1:3" ht="12.75">
      <c r="A9" s="2">
        <v>4</v>
      </c>
      <c r="B9" s="47">
        <v>9777.3</v>
      </c>
      <c r="C9" s="47">
        <v>21706.2</v>
      </c>
    </row>
    <row r="10" spans="1:3" ht="12.75">
      <c r="A10" s="2">
        <v>5</v>
      </c>
      <c r="B10" s="47">
        <v>8908.6</v>
      </c>
      <c r="C10" s="47">
        <v>19267.2</v>
      </c>
    </row>
    <row r="11" spans="1:3" ht="12.75">
      <c r="A11" s="2">
        <v>6</v>
      </c>
      <c r="B11" s="47">
        <v>7831.6</v>
      </c>
      <c r="C11" s="47">
        <v>20283.1</v>
      </c>
    </row>
    <row r="12" spans="1:3" ht="12.75">
      <c r="A12" s="2">
        <v>7</v>
      </c>
      <c r="B12" s="47">
        <v>8878.9</v>
      </c>
      <c r="C12" s="47">
        <v>24342.3</v>
      </c>
    </row>
    <row r="13" spans="1:3" ht="12.75">
      <c r="A13" s="2">
        <v>8</v>
      </c>
      <c r="B13" s="47">
        <v>6939</v>
      </c>
      <c r="C13" s="47">
        <v>26211.9</v>
      </c>
    </row>
    <row r="14" spans="1:3" ht="12.75">
      <c r="A14" s="2">
        <v>9</v>
      </c>
      <c r="B14" s="47">
        <v>9261.08</v>
      </c>
      <c r="C14" s="47">
        <v>26557.7</v>
      </c>
    </row>
    <row r="15" spans="1:3" ht="12.75">
      <c r="A15" s="2">
        <v>10</v>
      </c>
      <c r="B15" s="47">
        <v>8940.7</v>
      </c>
      <c r="C15" s="47">
        <v>23683.2</v>
      </c>
    </row>
    <row r="16" spans="1:3" ht="12.75">
      <c r="A16" s="2">
        <v>11</v>
      </c>
      <c r="B16" s="47">
        <v>9155.9</v>
      </c>
      <c r="C16" s="47">
        <v>17914.4</v>
      </c>
    </row>
    <row r="17" spans="1:3" ht="12.75">
      <c r="A17" s="2">
        <v>12</v>
      </c>
      <c r="B17" s="47">
        <v>10588</v>
      </c>
      <c r="C17" s="47">
        <v>11084.595</v>
      </c>
    </row>
    <row r="18" spans="1:3" ht="12.75">
      <c r="A18" s="2">
        <v>13</v>
      </c>
      <c r="B18" s="47">
        <v>8933.1</v>
      </c>
      <c r="C18" s="47">
        <v>12947.69</v>
      </c>
    </row>
    <row r="19" spans="1:3" ht="12.75">
      <c r="A19" s="2">
        <v>14</v>
      </c>
      <c r="B19" s="47">
        <v>11147.7</v>
      </c>
      <c r="C19" s="47">
        <v>22186.9</v>
      </c>
    </row>
    <row r="20" spans="1:3" ht="12.75">
      <c r="A20" s="2">
        <v>15</v>
      </c>
      <c r="B20" s="47">
        <v>3134.86</v>
      </c>
      <c r="C20" s="47">
        <v>23488.8</v>
      </c>
    </row>
    <row r="21" spans="1:3" ht="12.75">
      <c r="A21" s="2">
        <v>16</v>
      </c>
      <c r="B21" s="47">
        <v>7091.9</v>
      </c>
      <c r="C21" s="47">
        <v>30453.3</v>
      </c>
    </row>
    <row r="22" spans="1:3" ht="12.75">
      <c r="A22" s="2">
        <v>17</v>
      </c>
      <c r="B22" s="47">
        <v>9312.3</v>
      </c>
      <c r="C22" s="47">
        <v>30729</v>
      </c>
    </row>
    <row r="23" spans="1:3" ht="12.75">
      <c r="A23" s="2">
        <v>18</v>
      </c>
      <c r="B23" s="47">
        <v>10317.8</v>
      </c>
      <c r="C23" s="47">
        <v>8109.1</v>
      </c>
    </row>
    <row r="24" spans="1:3" ht="12.75">
      <c r="A24" s="2">
        <v>19</v>
      </c>
      <c r="B24" s="47">
        <v>11486.24</v>
      </c>
      <c r="C24" s="47">
        <v>11705</v>
      </c>
    </row>
    <row r="25" spans="1:3" ht="12.75">
      <c r="A25" s="2">
        <v>20</v>
      </c>
      <c r="B25" s="47">
        <v>10551.38</v>
      </c>
      <c r="C25" s="47">
        <v>6070.3</v>
      </c>
    </row>
    <row r="26" spans="1:3" ht="12.75">
      <c r="A26" s="2">
        <v>21</v>
      </c>
      <c r="B26" s="47">
        <v>6583.6</v>
      </c>
      <c r="C26" s="47">
        <v>9482.2</v>
      </c>
    </row>
    <row r="27" spans="1:3" ht="12.75">
      <c r="A27" s="2">
        <v>22</v>
      </c>
      <c r="B27" s="47">
        <v>8787.7</v>
      </c>
      <c r="C27" s="47">
        <v>6303.2</v>
      </c>
    </row>
    <row r="28" spans="1:3" ht="12.75">
      <c r="A28" s="2">
        <v>23</v>
      </c>
      <c r="B28" s="47">
        <v>8311.4</v>
      </c>
      <c r="C28" s="47">
        <v>8833.2</v>
      </c>
    </row>
    <row r="29" spans="1:3" ht="12.75">
      <c r="A29" s="2">
        <v>24</v>
      </c>
      <c r="B29" s="47">
        <v>9634.3</v>
      </c>
      <c r="C29" s="47">
        <v>10950.1</v>
      </c>
    </row>
    <row r="30" spans="1:3" ht="12.75">
      <c r="A30" s="2">
        <v>25</v>
      </c>
      <c r="B30" s="47">
        <v>7201.445</v>
      </c>
      <c r="C30" s="47">
        <v>11170.6</v>
      </c>
    </row>
    <row r="31" spans="1:3" ht="12.75">
      <c r="A31" s="2">
        <v>26</v>
      </c>
      <c r="B31" s="47">
        <v>17217.4</v>
      </c>
      <c r="C31" s="47">
        <v>10761.4</v>
      </c>
    </row>
    <row r="32" spans="1:3" ht="12.75">
      <c r="A32" s="2">
        <v>27</v>
      </c>
      <c r="B32" s="47">
        <v>15123.2</v>
      </c>
      <c r="C32" s="47">
        <v>12372.46</v>
      </c>
    </row>
    <row r="33" spans="1:3" ht="12.75">
      <c r="A33" s="2">
        <v>28</v>
      </c>
      <c r="B33" s="47">
        <v>18108.405000000002</v>
      </c>
      <c r="C33" s="47">
        <v>19950.03</v>
      </c>
    </row>
    <row r="34" spans="1:3" ht="12.75">
      <c r="A34" s="2">
        <v>29</v>
      </c>
      <c r="B34" s="47">
        <v>10561.94</v>
      </c>
      <c r="C34" s="47">
        <v>14758.85</v>
      </c>
    </row>
    <row r="35" spans="1:3" ht="12.75">
      <c r="A35" s="2">
        <v>30</v>
      </c>
      <c r="B35" s="47">
        <v>4548.7</v>
      </c>
      <c r="C35" s="47">
        <v>7257.325</v>
      </c>
    </row>
    <row r="36" spans="1:3" ht="12.75">
      <c r="A36" s="2">
        <v>31</v>
      </c>
      <c r="B36" s="47">
        <v>7764.2</v>
      </c>
      <c r="C36" s="47">
        <v>8873.805</v>
      </c>
    </row>
    <row r="37" spans="1:3" ht="12.75">
      <c r="A37" s="2">
        <v>32</v>
      </c>
      <c r="B37" s="47">
        <v>8427.6</v>
      </c>
      <c r="C37" s="47">
        <v>7972.34</v>
      </c>
    </row>
    <row r="38" spans="1:3" ht="12.75">
      <c r="A38" s="2">
        <v>33</v>
      </c>
      <c r="B38" s="47">
        <v>8252.9</v>
      </c>
      <c r="C38" s="47">
        <v>7987.645</v>
      </c>
    </row>
    <row r="39" spans="1:3" ht="12.75">
      <c r="A39" s="2">
        <v>34</v>
      </c>
      <c r="B39" s="47">
        <v>15674.3</v>
      </c>
      <c r="C39" s="47">
        <v>13155</v>
      </c>
    </row>
    <row r="40" spans="1:3" ht="12.75">
      <c r="A40" s="2">
        <v>35</v>
      </c>
      <c r="B40" s="47">
        <v>6982.9</v>
      </c>
      <c r="C40" s="47">
        <v>12147.5</v>
      </c>
    </row>
    <row r="41" spans="1:3" ht="12.75">
      <c r="A41" s="2">
        <v>36</v>
      </c>
      <c r="B41" s="47">
        <v>9048.6</v>
      </c>
      <c r="C41" s="47">
        <v>12738</v>
      </c>
    </row>
    <row r="42" spans="1:3" ht="12.75">
      <c r="A42" s="2">
        <v>37</v>
      </c>
      <c r="B42" s="47">
        <v>7901.2</v>
      </c>
      <c r="C42" s="47">
        <v>11804.7</v>
      </c>
    </row>
    <row r="43" spans="1:3" ht="12.75">
      <c r="A43" s="2">
        <v>38</v>
      </c>
      <c r="B43" s="47">
        <v>17831.5</v>
      </c>
      <c r="C43" s="47">
        <v>8415.4</v>
      </c>
    </row>
    <row r="44" spans="1:3" ht="12.75">
      <c r="A44" s="2">
        <v>39</v>
      </c>
      <c r="B44" s="47">
        <v>21504</v>
      </c>
      <c r="C44" s="47">
        <v>10322.5</v>
      </c>
    </row>
    <row r="45" spans="1:3" ht="12.75">
      <c r="A45" s="2">
        <v>40</v>
      </c>
      <c r="B45" s="47">
        <v>13078.8</v>
      </c>
      <c r="C45" s="47">
        <v>9251.89</v>
      </c>
    </row>
    <row r="46" spans="1:3" ht="12.75">
      <c r="A46" s="2">
        <v>41</v>
      </c>
      <c r="B46" s="47">
        <v>16189.2</v>
      </c>
      <c r="C46" s="47">
        <v>16142.11</v>
      </c>
    </row>
    <row r="47" spans="1:3" ht="12.75">
      <c r="A47" s="2">
        <v>42</v>
      </c>
      <c r="B47" s="47">
        <v>19917.5</v>
      </c>
      <c r="C47" s="47">
        <v>14475.81</v>
      </c>
    </row>
    <row r="48" spans="1:3" ht="12.75">
      <c r="A48" s="2">
        <v>43</v>
      </c>
      <c r="B48" s="47">
        <v>19405.8</v>
      </c>
      <c r="C48" s="47">
        <v>11567.13</v>
      </c>
    </row>
    <row r="49" spans="1:3" ht="12.75">
      <c r="A49" s="2">
        <v>44</v>
      </c>
      <c r="B49" s="47">
        <v>13371</v>
      </c>
      <c r="C49" s="47">
        <v>11418.64</v>
      </c>
    </row>
    <row r="50" spans="1:3" ht="12.75">
      <c r="A50" s="2">
        <v>45</v>
      </c>
      <c r="B50" s="47">
        <v>13849.5</v>
      </c>
      <c r="C50" s="47">
        <v>13552.4</v>
      </c>
    </row>
    <row r="51" spans="1:3" ht="12.75">
      <c r="A51" s="2">
        <v>46</v>
      </c>
      <c r="B51" s="47">
        <v>12557.7</v>
      </c>
      <c r="C51" s="47">
        <v>15790.78</v>
      </c>
    </row>
    <row r="52" spans="1:3" ht="12.75">
      <c r="A52" s="2">
        <v>47</v>
      </c>
      <c r="B52" s="47">
        <v>13900</v>
      </c>
      <c r="C52" s="47">
        <v>14894.26</v>
      </c>
    </row>
    <row r="53" spans="1:3" ht="12.75">
      <c r="A53" s="2">
        <v>48</v>
      </c>
      <c r="B53" s="47">
        <v>15018.1</v>
      </c>
      <c r="C53" s="47">
        <v>13263.47</v>
      </c>
    </row>
    <row r="54" spans="1:3" ht="12.75">
      <c r="A54" s="2">
        <v>49</v>
      </c>
      <c r="B54" s="47">
        <v>17431.2</v>
      </c>
      <c r="C54" s="47">
        <v>11218.01</v>
      </c>
    </row>
    <row r="55" spans="1:3" ht="12.75">
      <c r="A55" s="2">
        <v>50</v>
      </c>
      <c r="B55" s="47">
        <v>24113.1</v>
      </c>
      <c r="C55" s="47">
        <v>16730.19</v>
      </c>
    </row>
    <row r="56" spans="1:3" ht="12.75">
      <c r="A56" s="2">
        <v>51</v>
      </c>
      <c r="B56" s="47">
        <v>16758.2</v>
      </c>
      <c r="C56" s="47">
        <v>9220.4</v>
      </c>
    </row>
    <row r="57" spans="1:3" ht="12.75">
      <c r="A57" s="2">
        <v>52</v>
      </c>
      <c r="B57" s="47">
        <v>10164.51</v>
      </c>
      <c r="C57" s="47">
        <v>3329.98</v>
      </c>
    </row>
    <row r="58" spans="1:2" ht="12.75">
      <c r="A58" s="2">
        <v>53</v>
      </c>
      <c r="B58">
        <v>7675.5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9.140625" style="0" customWidth="1"/>
    <col min="2" max="2" width="17.28125" style="0" customWidth="1"/>
    <col min="3" max="3" width="12.8515625" style="2" customWidth="1"/>
    <col min="4" max="4" width="8.8515625" style="0" customWidth="1"/>
  </cols>
  <sheetData>
    <row r="1" spans="1:3" ht="15.75">
      <c r="A1" s="33" t="s">
        <v>527</v>
      </c>
      <c r="C1" s="4"/>
    </row>
    <row r="2" spans="4:9" ht="12.75">
      <c r="D2" s="13" t="s">
        <v>48</v>
      </c>
      <c r="E2" s="13" t="s">
        <v>49</v>
      </c>
      <c r="F2" s="13" t="s">
        <v>50</v>
      </c>
      <c r="G2" s="13" t="s">
        <v>51</v>
      </c>
      <c r="H2" s="13" t="s">
        <v>52</v>
      </c>
      <c r="I2" s="46" t="s">
        <v>53</v>
      </c>
    </row>
    <row r="3" spans="1:10" ht="15.75" customHeight="1">
      <c r="A3" s="1" t="s">
        <v>54</v>
      </c>
      <c r="C3" s="2" t="s">
        <v>55</v>
      </c>
      <c r="D3" s="29">
        <f>+'S1,2'!C4</f>
        <v>12677</v>
      </c>
      <c r="E3" s="29">
        <f>+'S1,2'!E4</f>
        <v>16617</v>
      </c>
      <c r="F3" s="29">
        <f>+'S1,2'!F4</f>
        <v>1507</v>
      </c>
      <c r="G3" s="29">
        <f>+'S1,2'!G4</f>
        <v>28793</v>
      </c>
      <c r="H3" s="29">
        <f>+'S1,2'!I4</f>
        <v>33212</v>
      </c>
      <c r="I3" s="89">
        <f>SUM(D3:H3)</f>
        <v>92806</v>
      </c>
      <c r="J3" s="12"/>
    </row>
    <row r="4" spans="1:9" ht="15.75" customHeight="1">
      <c r="A4" s="1" t="s">
        <v>56</v>
      </c>
      <c r="C4" s="2" t="s">
        <v>57</v>
      </c>
      <c r="D4" s="29">
        <f>+'S10,11'!C13</f>
        <v>34353</v>
      </c>
      <c r="E4" s="29">
        <f>+'S10,11'!E13</f>
        <v>67862</v>
      </c>
      <c r="F4" s="29">
        <f>+'S10,11'!F13</f>
        <v>8679</v>
      </c>
      <c r="G4" s="29">
        <f>+'S10,11'!G13</f>
        <v>137948</v>
      </c>
      <c r="H4" s="29">
        <f>+'S10,11'!I13</f>
        <v>154729</v>
      </c>
      <c r="I4" s="89">
        <f>SUM(D4:H4)</f>
        <v>403571</v>
      </c>
    </row>
    <row r="5" spans="1:9" ht="15.75" customHeight="1">
      <c r="A5" s="1" t="s">
        <v>328</v>
      </c>
      <c r="C5" s="2" t="s">
        <v>57</v>
      </c>
      <c r="D5" s="29">
        <f>+'S16'!C16</f>
        <v>12998</v>
      </c>
      <c r="E5" s="29">
        <f>+'S16'!D16</f>
        <v>18669</v>
      </c>
      <c r="F5" s="90" t="s">
        <v>58</v>
      </c>
      <c r="G5" s="29">
        <f>+'S16'!E16</f>
        <v>3652</v>
      </c>
      <c r="H5" s="29">
        <f>+'S16'!F16</f>
        <v>14575</v>
      </c>
      <c r="I5" s="89">
        <f>SUM(D5:H5)</f>
        <v>49894</v>
      </c>
    </row>
    <row r="6" spans="1:10" ht="15.75" customHeight="1">
      <c r="A6" s="1" t="s">
        <v>327</v>
      </c>
      <c r="C6" s="2" t="s">
        <v>57</v>
      </c>
      <c r="D6" s="29">
        <f>+'S16'!C17</f>
        <v>11623</v>
      </c>
      <c r="E6" s="29">
        <f>+'S16'!D17</f>
        <v>1525</v>
      </c>
      <c r="F6" s="90" t="s">
        <v>58</v>
      </c>
      <c r="G6" s="29">
        <f>+'S16'!E17</f>
        <v>15692</v>
      </c>
      <c r="H6" s="29">
        <f>+'S16'!F17</f>
        <v>21972</v>
      </c>
      <c r="I6" s="89">
        <f>SUM(D6:H6)</f>
        <v>50812</v>
      </c>
      <c r="J6" s="12"/>
    </row>
    <row r="7" spans="1:10" ht="15.75" customHeight="1">
      <c r="A7" s="1" t="s">
        <v>200</v>
      </c>
      <c r="C7" s="2" t="s">
        <v>57</v>
      </c>
      <c r="D7" s="29">
        <f>+'S19,20'!C15</f>
        <v>35728</v>
      </c>
      <c r="E7" s="29">
        <f>+'S19,20'!D15</f>
        <v>85006</v>
      </c>
      <c r="F7" s="29">
        <f>+'S19,20'!E15</f>
        <v>8679</v>
      </c>
      <c r="G7" s="29">
        <f>+'S19,20'!F15</f>
        <v>125908</v>
      </c>
      <c r="H7" s="29">
        <f>+'S19,20'!H15</f>
        <v>147332</v>
      </c>
      <c r="I7" s="89">
        <f>SUM(D7:H7)</f>
        <v>402653</v>
      </c>
      <c r="J7" s="12"/>
    </row>
    <row r="8" spans="1:10" ht="15.75" customHeight="1">
      <c r="A8" s="16" t="s">
        <v>59</v>
      </c>
      <c r="D8" s="29"/>
      <c r="E8" s="29"/>
      <c r="F8" s="29"/>
      <c r="G8" s="29"/>
      <c r="H8" s="29"/>
      <c r="I8" s="89"/>
      <c r="J8" s="12"/>
    </row>
    <row r="9" spans="1:10" ht="15.75" customHeight="1">
      <c r="A9" s="1" t="s">
        <v>60</v>
      </c>
      <c r="C9" s="2" t="s">
        <v>61</v>
      </c>
      <c r="D9" s="29">
        <f>+Nyckeltal!D9</f>
        <v>0</v>
      </c>
      <c r="E9" s="29">
        <f>+Nyckeltal!E9</f>
        <v>20</v>
      </c>
      <c r="F9" s="29">
        <f>+Nyckeltal!F9</f>
        <v>81</v>
      </c>
      <c r="G9" s="29">
        <f>+Nyckeltal!G9</f>
        <v>99</v>
      </c>
      <c r="H9" s="29">
        <f>+Nyckeltal!H9</f>
        <v>46</v>
      </c>
      <c r="I9" s="104">
        <f>+Nyckeltal!C9</f>
        <v>57</v>
      </c>
      <c r="J9" s="12"/>
    </row>
    <row r="10" spans="1:10" ht="15.75" customHeight="1">
      <c r="A10" s="1" t="s">
        <v>62</v>
      </c>
      <c r="C10" s="2" t="s">
        <v>61</v>
      </c>
      <c r="D10" s="90" t="s">
        <v>63</v>
      </c>
      <c r="E10" s="29">
        <f>+Nyckeltal!E10</f>
        <v>33</v>
      </c>
      <c r="F10" s="90" t="s">
        <v>63</v>
      </c>
      <c r="G10" s="90" t="s">
        <v>63</v>
      </c>
      <c r="H10" s="29">
        <f>+Nyckeltal!H10</f>
        <v>45</v>
      </c>
      <c r="I10" s="104">
        <f>+Nyckeltal!C10</f>
        <v>23</v>
      </c>
      <c r="J10" s="12"/>
    </row>
    <row r="11" spans="1:10" ht="15.75" customHeight="1">
      <c r="A11" s="1" t="s">
        <v>64</v>
      </c>
      <c r="C11" s="2" t="s">
        <v>61</v>
      </c>
      <c r="D11" s="29">
        <f>+Nyckeltal!D11</f>
        <v>81</v>
      </c>
      <c r="E11" s="29">
        <f>+Nyckeltal!E11</f>
        <v>47</v>
      </c>
      <c r="F11" s="29">
        <f>+Nyckeltal!F11</f>
        <v>0</v>
      </c>
      <c r="G11" s="29">
        <f>+Nyckeltal!G11</f>
        <v>1</v>
      </c>
      <c r="H11" s="29">
        <v>8</v>
      </c>
      <c r="I11" s="104">
        <f>+Nyckeltal!C11</f>
        <v>18</v>
      </c>
      <c r="J11" s="12"/>
    </row>
    <row r="12" spans="1:10" ht="15.75" customHeight="1">
      <c r="A12" s="1" t="s">
        <v>551</v>
      </c>
      <c r="C12" s="2" t="s">
        <v>61</v>
      </c>
      <c r="D12" s="29">
        <f>+Nyckeltal!D12</f>
        <v>19</v>
      </c>
      <c r="E12" s="29">
        <f>+Nyckeltal!E12</f>
        <v>0</v>
      </c>
      <c r="F12" s="566" t="s">
        <v>80</v>
      </c>
      <c r="G12" s="29">
        <f>+Nyckeltal!G12</f>
        <v>0</v>
      </c>
      <c r="H12" s="29">
        <f>+Nyckeltal!H12</f>
        <v>1</v>
      </c>
      <c r="I12" s="104">
        <f>+Nyckeltal!C12</f>
        <v>2</v>
      </c>
      <c r="J12" s="12"/>
    </row>
    <row r="13" spans="1:10" ht="15.75" customHeight="1">
      <c r="A13" s="1" t="s">
        <v>552</v>
      </c>
      <c r="C13" s="2" t="s">
        <v>61</v>
      </c>
      <c r="D13" s="29"/>
      <c r="E13" s="29"/>
      <c r="F13" s="29">
        <f>+Nyckeltal!F13</f>
        <v>19</v>
      </c>
      <c r="G13" s="29"/>
      <c r="H13" s="29"/>
      <c r="I13" s="104"/>
      <c r="J13" s="12"/>
    </row>
    <row r="14" ht="15.75" customHeight="1">
      <c r="J14" s="12"/>
    </row>
    <row r="15" spans="1:10" ht="15.75" customHeight="1">
      <c r="A15" s="107" t="s">
        <v>317</v>
      </c>
      <c r="D15" s="29"/>
      <c r="E15" s="29"/>
      <c r="F15" s="29"/>
      <c r="G15" s="29"/>
      <c r="H15" s="29"/>
      <c r="I15" s="89"/>
      <c r="J15" s="12"/>
    </row>
    <row r="16" spans="1:10" ht="15.75" customHeight="1">
      <c r="A16" s="16" t="s">
        <v>65</v>
      </c>
      <c r="D16" s="29"/>
      <c r="E16" s="29"/>
      <c r="F16" s="29"/>
      <c r="G16" s="29"/>
      <c r="H16" s="29"/>
      <c r="I16" s="89"/>
      <c r="J16" s="12"/>
    </row>
    <row r="17" spans="1:10" ht="15.75" customHeight="1">
      <c r="A17" s="1"/>
      <c r="D17" s="29"/>
      <c r="E17" s="29"/>
      <c r="F17" s="29"/>
      <c r="G17" s="29"/>
      <c r="H17" s="29"/>
      <c r="I17" s="89"/>
      <c r="J17" s="12"/>
    </row>
    <row r="18" spans="1:10" ht="15.75" customHeight="1">
      <c r="A18" s="1"/>
      <c r="D18" s="29"/>
      <c r="E18" s="29"/>
      <c r="F18" s="29"/>
      <c r="G18" s="29"/>
      <c r="H18" s="29"/>
      <c r="I18" s="89"/>
      <c r="J18" s="12"/>
    </row>
    <row r="19" spans="1:10" ht="15.75" customHeight="1">
      <c r="A19" s="33" t="s">
        <v>528</v>
      </c>
      <c r="D19" s="29"/>
      <c r="E19" s="29"/>
      <c r="F19" s="90"/>
      <c r="G19" s="29"/>
      <c r="H19" s="29"/>
      <c r="I19" s="89"/>
      <c r="J19" s="12"/>
    </row>
    <row r="20" spans="1:10" ht="15.75" customHeight="1">
      <c r="A20" s="33"/>
      <c r="D20" s="29"/>
      <c r="E20" s="29"/>
      <c r="F20" s="90"/>
      <c r="G20" s="29"/>
      <c r="H20" s="29"/>
      <c r="I20" s="89"/>
      <c r="J20" s="12"/>
    </row>
    <row r="21" spans="4:9" ht="15.75" customHeight="1">
      <c r="D21" s="13" t="s">
        <v>48</v>
      </c>
      <c r="E21" s="13" t="s">
        <v>49</v>
      </c>
      <c r="F21" s="13" t="s">
        <v>50</v>
      </c>
      <c r="G21" s="13" t="s">
        <v>51</v>
      </c>
      <c r="H21" s="13" t="s">
        <v>52</v>
      </c>
      <c r="I21" s="46" t="s">
        <v>53</v>
      </c>
    </row>
    <row r="22" spans="1:9" ht="15.75" customHeight="1">
      <c r="A22" s="1" t="s">
        <v>66</v>
      </c>
      <c r="C22" s="13" t="s">
        <v>67</v>
      </c>
      <c r="D22" s="63">
        <v>43</v>
      </c>
      <c r="E22" s="63">
        <v>338</v>
      </c>
      <c r="F22" s="63">
        <v>103</v>
      </c>
      <c r="G22" s="63">
        <v>324</v>
      </c>
      <c r="H22" s="63">
        <v>450</v>
      </c>
      <c r="I22" s="64">
        <f>SUM(D22:H22)</f>
        <v>1258</v>
      </c>
    </row>
    <row r="23" spans="1:9" ht="15.75" customHeight="1">
      <c r="A23" s="1" t="s">
        <v>68</v>
      </c>
      <c r="C23" s="13" t="s">
        <v>69</v>
      </c>
      <c r="D23" s="65">
        <f>+Nyckeltal!D3</f>
        <v>5.4</v>
      </c>
      <c r="E23" s="65">
        <f>+Nyckeltal!E3</f>
        <v>5.3</v>
      </c>
      <c r="F23" s="65">
        <f>+Nyckeltal!F3</f>
        <v>0.3</v>
      </c>
      <c r="G23" s="65">
        <f>+Nyckeltal!G3</f>
        <v>4.6</v>
      </c>
      <c r="H23" s="65">
        <f>+Nyckeltal!H3</f>
        <v>9</v>
      </c>
      <c r="I23" s="51">
        <f>SUM(D23:H23)</f>
        <v>24.6</v>
      </c>
    </row>
    <row r="24" spans="1:11" ht="15.75" customHeight="1">
      <c r="A24" s="172" t="s">
        <v>70</v>
      </c>
      <c r="B24" s="139"/>
      <c r="C24" s="174"/>
      <c r="D24" s="219"/>
      <c r="E24" s="219"/>
      <c r="F24" s="219"/>
      <c r="G24" s="219"/>
      <c r="H24" s="219"/>
      <c r="I24" s="309"/>
      <c r="J24" s="139"/>
      <c r="K24" s="139"/>
    </row>
    <row r="25" spans="1:11" ht="15.75" customHeight="1">
      <c r="A25" s="139"/>
      <c r="B25" s="139" t="s">
        <v>554</v>
      </c>
      <c r="C25" s="173" t="s">
        <v>71</v>
      </c>
      <c r="D25" s="351">
        <v>259.3</v>
      </c>
      <c r="E25" s="351">
        <v>193.2</v>
      </c>
      <c r="F25" s="351">
        <v>15.6</v>
      </c>
      <c r="G25" s="351">
        <v>295.9</v>
      </c>
      <c r="H25" s="351">
        <v>357.7</v>
      </c>
      <c r="I25" s="310">
        <f>SUM(D25:H25)</f>
        <v>1121.7</v>
      </c>
      <c r="J25" s="139"/>
      <c r="K25" s="139"/>
    </row>
    <row r="26" spans="2:9" ht="15.75" customHeight="1">
      <c r="B26" s="16" t="s">
        <v>72</v>
      </c>
      <c r="C26" s="13" t="s">
        <v>73</v>
      </c>
      <c r="D26" s="26">
        <f aca="true" t="shared" si="0" ref="D26:I26">+D25/D23*1000</f>
        <v>48018.51851851852</v>
      </c>
      <c r="E26" s="26">
        <f t="shared" si="0"/>
        <v>36452.83018867925</v>
      </c>
      <c r="F26" s="26">
        <f t="shared" si="0"/>
        <v>52000</v>
      </c>
      <c r="G26" s="26">
        <f t="shared" si="0"/>
        <v>64326.086956521736</v>
      </c>
      <c r="H26" s="26">
        <f t="shared" si="0"/>
        <v>39744.44444444444</v>
      </c>
      <c r="I26" s="50">
        <f t="shared" si="0"/>
        <v>45597.560975609755</v>
      </c>
    </row>
    <row r="27" spans="1:9" ht="15.75" customHeight="1">
      <c r="A27" s="1" t="s">
        <v>201</v>
      </c>
      <c r="B27" s="16"/>
      <c r="D27" s="43"/>
      <c r="E27" s="43"/>
      <c r="F27" s="43"/>
      <c r="G27" s="43"/>
      <c r="H27" s="43"/>
      <c r="I27" s="68"/>
    </row>
    <row r="28" spans="2:9" ht="15.75" customHeight="1">
      <c r="B28" t="s">
        <v>556</v>
      </c>
      <c r="C28" s="13" t="s">
        <v>57</v>
      </c>
      <c r="D28" s="26">
        <f>+'S19,20'!C15</f>
        <v>35728</v>
      </c>
      <c r="E28" s="26">
        <f>+'S19,20'!D15</f>
        <v>85006</v>
      </c>
      <c r="F28" s="26">
        <f>+'S19,20'!E15</f>
        <v>8679</v>
      </c>
      <c r="G28" s="26">
        <f>+'S19,20'!F15</f>
        <v>125908</v>
      </c>
      <c r="H28" s="27">
        <f>+'S19,20'!H15</f>
        <v>147332</v>
      </c>
      <c r="I28" s="50">
        <f>SUM(D28:H28)</f>
        <v>402653</v>
      </c>
    </row>
    <row r="29" spans="2:9" ht="15.75" customHeight="1">
      <c r="B29" s="16" t="s">
        <v>72</v>
      </c>
      <c r="C29" s="13" t="s">
        <v>74</v>
      </c>
      <c r="D29" s="26">
        <f aca="true" t="shared" si="1" ref="D29:I29">+D28/D23</f>
        <v>6616.296296296296</v>
      </c>
      <c r="E29" s="26">
        <f t="shared" si="1"/>
        <v>16038.867924528302</v>
      </c>
      <c r="F29" s="26">
        <f t="shared" si="1"/>
        <v>28930</v>
      </c>
      <c r="G29" s="26">
        <f t="shared" si="1"/>
        <v>27371.304347826088</v>
      </c>
      <c r="H29" s="26">
        <f t="shared" si="1"/>
        <v>16370.222222222223</v>
      </c>
      <c r="I29" s="50">
        <f t="shared" si="1"/>
        <v>16368.0081300813</v>
      </c>
    </row>
    <row r="30" ht="15.75" customHeight="1"/>
    <row r="31" ht="15.75" customHeight="1">
      <c r="B31" t="s">
        <v>75</v>
      </c>
    </row>
    <row r="34" spans="1:9" ht="12.75">
      <c r="A34" s="1"/>
      <c r="B34" s="97" t="s">
        <v>76</v>
      </c>
      <c r="C34" s="96"/>
      <c r="D34" s="105">
        <f aca="true" t="shared" si="2" ref="D34:I34">SUM(D9:D12)</f>
        <v>100</v>
      </c>
      <c r="E34" s="105">
        <f t="shared" si="2"/>
        <v>100</v>
      </c>
      <c r="F34" s="105">
        <f>SUM(F9:F13)</f>
        <v>100</v>
      </c>
      <c r="G34" s="105">
        <f t="shared" si="2"/>
        <v>100</v>
      </c>
      <c r="H34" s="105">
        <f>SUM(H9:H12)</f>
        <v>100</v>
      </c>
      <c r="I34" s="106">
        <f t="shared" si="2"/>
        <v>100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93" r:id="rId1"/>
  <headerFooter alignWithMargins="0">
    <oddFooter>&amp;CNordel 1999&amp;R&amp;D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V228"/>
  <sheetViews>
    <sheetView zoomScalePageLayoutView="0" workbookViewId="0" topLeftCell="C4">
      <selection activeCell="T31" sqref="T31"/>
    </sheetView>
  </sheetViews>
  <sheetFormatPr defaultColWidth="9.140625" defaultRowHeight="12.75"/>
  <cols>
    <col min="1" max="4" width="9.140625" style="0" customWidth="1"/>
    <col min="5" max="5" width="9.140625" style="497" customWidth="1"/>
  </cols>
  <sheetData>
    <row r="2" ht="18">
      <c r="A2" s="538" t="s">
        <v>546</v>
      </c>
    </row>
    <row r="5" spans="2:5" ht="13.5" thickBot="1">
      <c r="B5" s="536"/>
      <c r="C5" s="537" t="s">
        <v>544</v>
      </c>
      <c r="D5" s="537" t="s">
        <v>523</v>
      </c>
      <c r="E5" s="531" t="s">
        <v>545</v>
      </c>
    </row>
    <row r="6" spans="2:5" ht="12.75">
      <c r="B6" s="107">
        <v>6</v>
      </c>
      <c r="C6" s="497">
        <v>45</v>
      </c>
      <c r="E6" s="497">
        <v>7.25</v>
      </c>
    </row>
    <row r="7" spans="2:5" ht="12.75">
      <c r="B7" s="107">
        <v>7</v>
      </c>
      <c r="C7" s="497">
        <v>40</v>
      </c>
      <c r="E7" s="497">
        <v>8.08</v>
      </c>
    </row>
    <row r="8" spans="2:5" ht="12.75">
      <c r="B8" s="107">
        <v>8</v>
      </c>
      <c r="C8" s="497">
        <v>286</v>
      </c>
      <c r="E8" s="497">
        <v>9.45</v>
      </c>
    </row>
    <row r="9" spans="2:22" ht="12.75">
      <c r="B9" s="107">
        <v>9</v>
      </c>
      <c r="C9" s="497">
        <v>0</v>
      </c>
      <c r="E9" s="497">
        <v>9.65</v>
      </c>
      <c r="S9" s="499">
        <v>38394</v>
      </c>
      <c r="T9" s="502">
        <v>7.25</v>
      </c>
      <c r="U9">
        <v>1812</v>
      </c>
      <c r="V9">
        <v>7.25</v>
      </c>
    </row>
    <row r="10" spans="2:22" ht="12.75">
      <c r="B10" s="107">
        <v>10</v>
      </c>
      <c r="C10" s="497">
        <v>465</v>
      </c>
      <c r="E10" s="497">
        <v>10.7</v>
      </c>
      <c r="S10" s="499">
        <v>38397</v>
      </c>
      <c r="T10" s="501">
        <v>7.38</v>
      </c>
      <c r="U10">
        <v>1600</v>
      </c>
      <c r="V10">
        <v>7.38</v>
      </c>
    </row>
    <row r="11" spans="2:22" ht="12.75">
      <c r="B11" s="107">
        <v>11</v>
      </c>
      <c r="C11" s="497">
        <v>142</v>
      </c>
      <c r="D11" s="497">
        <v>80</v>
      </c>
      <c r="E11" s="497">
        <v>11.68</v>
      </c>
      <c r="S11" s="499">
        <v>38398</v>
      </c>
      <c r="T11" s="501">
        <v>7.35</v>
      </c>
      <c r="U11">
        <v>1600</v>
      </c>
      <c r="V11">
        <v>7.35</v>
      </c>
    </row>
    <row r="12" spans="2:22" ht="12.75">
      <c r="B12" s="107">
        <v>12</v>
      </c>
      <c r="C12" s="497">
        <v>208</v>
      </c>
      <c r="D12" s="497">
        <v>100</v>
      </c>
      <c r="E12" s="497">
        <v>13.65</v>
      </c>
      <c r="S12" s="499">
        <v>38399</v>
      </c>
      <c r="T12" s="501">
        <v>7.7</v>
      </c>
      <c r="U12">
        <v>1600</v>
      </c>
      <c r="V12">
        <v>7.7</v>
      </c>
    </row>
    <row r="13" spans="2:22" ht="12.75">
      <c r="B13" s="107">
        <v>13</v>
      </c>
      <c r="C13" s="497">
        <v>125</v>
      </c>
      <c r="D13" s="497">
        <v>0</v>
      </c>
      <c r="E13" s="497">
        <v>15.5</v>
      </c>
      <c r="S13" s="499">
        <v>38400</v>
      </c>
      <c r="T13" s="501">
        <v>7.92</v>
      </c>
      <c r="U13">
        <v>1600</v>
      </c>
      <c r="V13">
        <v>7.92</v>
      </c>
    </row>
    <row r="14" spans="2:22" ht="12.75">
      <c r="B14" s="107">
        <v>14</v>
      </c>
      <c r="C14" s="497">
        <v>296</v>
      </c>
      <c r="D14" s="497">
        <v>20</v>
      </c>
      <c r="E14" s="497">
        <v>14.22</v>
      </c>
      <c r="S14" s="499">
        <v>38401</v>
      </c>
      <c r="T14" s="502">
        <v>8.08</v>
      </c>
      <c r="U14">
        <v>1600</v>
      </c>
      <c r="V14">
        <v>8.08</v>
      </c>
    </row>
    <row r="15" spans="2:22" ht="12.75">
      <c r="B15" s="107">
        <v>15</v>
      </c>
      <c r="C15" s="497">
        <v>128</v>
      </c>
      <c r="D15" s="497">
        <v>80</v>
      </c>
      <c r="E15" s="497">
        <v>15.83</v>
      </c>
      <c r="S15" s="499">
        <v>38404</v>
      </c>
      <c r="T15" s="501">
        <v>8.2</v>
      </c>
      <c r="U15">
        <v>1600</v>
      </c>
      <c r="V15">
        <v>8.2</v>
      </c>
    </row>
    <row r="16" spans="2:22" ht="12.75">
      <c r="B16" s="107">
        <v>16</v>
      </c>
      <c r="C16" s="497">
        <v>496</v>
      </c>
      <c r="D16" s="497">
        <v>115</v>
      </c>
      <c r="E16" s="497">
        <v>17</v>
      </c>
      <c r="S16" s="499">
        <v>38405</v>
      </c>
      <c r="T16" s="501">
        <v>8.74</v>
      </c>
      <c r="U16">
        <v>1600</v>
      </c>
      <c r="V16">
        <v>8.74</v>
      </c>
    </row>
    <row r="17" spans="2:22" ht="12.75">
      <c r="B17" s="107">
        <v>17</v>
      </c>
      <c r="C17" s="497">
        <v>369</v>
      </c>
      <c r="D17" s="497">
        <v>30</v>
      </c>
      <c r="E17" s="497">
        <v>16.25</v>
      </c>
      <c r="S17" s="499">
        <v>38406</v>
      </c>
      <c r="T17" s="501">
        <v>8.7</v>
      </c>
      <c r="U17">
        <v>1600</v>
      </c>
      <c r="V17">
        <v>8.7</v>
      </c>
    </row>
    <row r="18" spans="2:22" ht="12.75">
      <c r="B18" s="107">
        <v>18</v>
      </c>
      <c r="C18" s="497">
        <v>135</v>
      </c>
      <c r="D18" s="497">
        <v>75</v>
      </c>
      <c r="E18" s="497">
        <v>16.5</v>
      </c>
      <c r="S18" s="499">
        <v>38407</v>
      </c>
      <c r="T18" s="501">
        <v>8.98</v>
      </c>
      <c r="U18">
        <v>1600</v>
      </c>
      <c r="V18">
        <v>8.98</v>
      </c>
    </row>
    <row r="19" spans="2:22" ht="12.75">
      <c r="B19" s="107">
        <v>19</v>
      </c>
      <c r="C19" s="497">
        <v>115</v>
      </c>
      <c r="D19" s="497">
        <v>95</v>
      </c>
      <c r="E19" s="497">
        <v>16.35</v>
      </c>
      <c r="S19" s="499">
        <v>38408</v>
      </c>
      <c r="T19" s="502">
        <v>9.45</v>
      </c>
      <c r="U19">
        <v>1600</v>
      </c>
      <c r="V19">
        <v>9.45</v>
      </c>
    </row>
    <row r="20" spans="2:22" ht="12.75">
      <c r="B20" s="107">
        <v>20</v>
      </c>
      <c r="C20" s="497">
        <v>225</v>
      </c>
      <c r="D20" s="497">
        <v>20</v>
      </c>
      <c r="E20" s="497">
        <v>18.45</v>
      </c>
      <c r="S20" s="499">
        <v>38411</v>
      </c>
      <c r="T20" s="501">
        <v>9.55</v>
      </c>
      <c r="U20">
        <v>1600</v>
      </c>
      <c r="V20">
        <v>9.55</v>
      </c>
    </row>
    <row r="21" spans="2:22" ht="12.75">
      <c r="B21" s="107">
        <v>21</v>
      </c>
      <c r="C21" s="497">
        <v>316</v>
      </c>
      <c r="D21" s="497">
        <v>60</v>
      </c>
      <c r="E21" s="497">
        <v>19.25</v>
      </c>
      <c r="S21" s="499">
        <v>38412</v>
      </c>
      <c r="T21" s="501">
        <v>9.5</v>
      </c>
      <c r="U21">
        <v>1600</v>
      </c>
      <c r="V21">
        <v>9.5</v>
      </c>
    </row>
    <row r="22" spans="2:22" ht="12.75">
      <c r="B22" s="107">
        <v>22</v>
      </c>
      <c r="C22" s="497">
        <v>156</v>
      </c>
      <c r="D22" s="497">
        <v>96</v>
      </c>
      <c r="E22" s="497">
        <v>18.55</v>
      </c>
      <c r="S22" s="499">
        <v>38413</v>
      </c>
      <c r="T22" s="501">
        <v>9.5</v>
      </c>
      <c r="U22">
        <v>1600</v>
      </c>
      <c r="V22">
        <v>9.5</v>
      </c>
    </row>
    <row r="23" spans="2:22" ht="12.75">
      <c r="B23" s="107">
        <v>23</v>
      </c>
      <c r="C23" s="497">
        <v>409</v>
      </c>
      <c r="D23" s="497">
        <v>800</v>
      </c>
      <c r="E23" s="497">
        <v>19.65</v>
      </c>
      <c r="S23" s="499">
        <v>38414</v>
      </c>
      <c r="T23" s="501">
        <v>9.68</v>
      </c>
      <c r="U23">
        <v>1600</v>
      </c>
      <c r="V23">
        <v>9.68</v>
      </c>
    </row>
    <row r="24" spans="2:22" ht="12.75">
      <c r="B24" s="107">
        <v>24</v>
      </c>
      <c r="C24" s="497">
        <v>315</v>
      </c>
      <c r="D24" s="497">
        <v>975</v>
      </c>
      <c r="E24" s="497">
        <v>21</v>
      </c>
      <c r="S24" s="499">
        <v>38415</v>
      </c>
      <c r="T24" s="502">
        <v>9.65</v>
      </c>
      <c r="U24">
        <v>1600</v>
      </c>
      <c r="V24">
        <v>9.65</v>
      </c>
    </row>
    <row r="25" spans="2:22" ht="12.75">
      <c r="B25" s="107">
        <v>25</v>
      </c>
      <c r="C25" s="497">
        <v>445</v>
      </c>
      <c r="D25" s="497">
        <v>125</v>
      </c>
      <c r="E25" s="497">
        <v>22.95</v>
      </c>
      <c r="S25" s="499">
        <v>38418</v>
      </c>
      <c r="T25" s="501">
        <v>9.25</v>
      </c>
      <c r="U25">
        <v>1600</v>
      </c>
      <c r="V25">
        <v>9.25</v>
      </c>
    </row>
    <row r="26" spans="2:22" ht="12.75">
      <c r="B26" s="107">
        <v>26</v>
      </c>
      <c r="C26" s="497">
        <v>620</v>
      </c>
      <c r="D26" s="497">
        <v>320</v>
      </c>
      <c r="E26" s="497">
        <v>26.5</v>
      </c>
      <c r="S26" s="499">
        <v>38419</v>
      </c>
      <c r="T26" s="501">
        <v>9.71</v>
      </c>
      <c r="U26">
        <v>1600</v>
      </c>
      <c r="V26">
        <v>9.71</v>
      </c>
    </row>
    <row r="27" spans="2:22" ht="12.75">
      <c r="B27" s="107">
        <v>27</v>
      </c>
      <c r="C27" s="497">
        <v>696</v>
      </c>
      <c r="D27" s="497">
        <v>295</v>
      </c>
      <c r="E27" s="497">
        <v>29.1</v>
      </c>
      <c r="S27" s="499">
        <v>38420</v>
      </c>
      <c r="T27" s="501">
        <v>10.85</v>
      </c>
      <c r="U27">
        <v>1600</v>
      </c>
      <c r="V27">
        <v>10.85</v>
      </c>
    </row>
    <row r="28" spans="2:22" ht="12.75">
      <c r="B28" s="107">
        <v>28</v>
      </c>
      <c r="C28" s="497">
        <v>532</v>
      </c>
      <c r="D28" s="497">
        <v>215</v>
      </c>
      <c r="E28" s="497">
        <v>24.05</v>
      </c>
      <c r="S28" s="499">
        <v>38421</v>
      </c>
      <c r="T28" s="501">
        <v>10.35</v>
      </c>
      <c r="U28">
        <v>1600</v>
      </c>
      <c r="V28">
        <v>10.35</v>
      </c>
    </row>
    <row r="29" spans="2:22" ht="12.75">
      <c r="B29" s="107">
        <v>29</v>
      </c>
      <c r="C29" s="497">
        <v>293</v>
      </c>
      <c r="D29" s="497">
        <v>388</v>
      </c>
      <c r="E29" s="497">
        <v>19.5</v>
      </c>
      <c r="S29" s="499">
        <v>38422</v>
      </c>
      <c r="T29" s="502">
        <v>10.7</v>
      </c>
      <c r="U29">
        <v>1600</v>
      </c>
      <c r="V29">
        <v>10.7</v>
      </c>
    </row>
    <row r="30" spans="2:22" ht="12.75">
      <c r="B30" s="107">
        <v>30</v>
      </c>
      <c r="C30" s="497">
        <v>107</v>
      </c>
      <c r="D30" s="497">
        <v>246</v>
      </c>
      <c r="E30" s="497">
        <v>22.1</v>
      </c>
      <c r="S30" s="499">
        <v>38425</v>
      </c>
      <c r="T30" s="501">
        <v>10.45</v>
      </c>
      <c r="U30">
        <v>1600</v>
      </c>
      <c r="V30">
        <v>10.45</v>
      </c>
    </row>
    <row r="31" spans="2:22" ht="12.75">
      <c r="B31" s="107">
        <v>31</v>
      </c>
      <c r="C31" s="497">
        <v>625</v>
      </c>
      <c r="D31" s="497">
        <v>320</v>
      </c>
      <c r="E31" s="497">
        <v>20.5</v>
      </c>
      <c r="S31" s="499">
        <v>38426</v>
      </c>
      <c r="T31" s="501">
        <v>10.7</v>
      </c>
      <c r="U31">
        <v>1600</v>
      </c>
      <c r="V31">
        <v>10.7</v>
      </c>
    </row>
    <row r="32" spans="2:22" ht="12.75">
      <c r="B32" s="107">
        <v>32</v>
      </c>
      <c r="C32" s="497">
        <v>539</v>
      </c>
      <c r="D32" s="497">
        <v>530</v>
      </c>
      <c r="E32" s="497">
        <v>22.3</v>
      </c>
      <c r="S32" s="499">
        <v>38427</v>
      </c>
      <c r="T32" s="501">
        <v>10.9</v>
      </c>
      <c r="U32">
        <v>1600</v>
      </c>
      <c r="V32">
        <v>10.9</v>
      </c>
    </row>
    <row r="33" spans="2:22" ht="12.75">
      <c r="B33" s="107">
        <v>33</v>
      </c>
      <c r="C33" s="497">
        <v>265</v>
      </c>
      <c r="D33" s="497">
        <v>175</v>
      </c>
      <c r="E33" s="497">
        <v>22.5</v>
      </c>
      <c r="S33" s="499">
        <v>38428</v>
      </c>
      <c r="T33" s="501">
        <v>11.1</v>
      </c>
      <c r="U33">
        <v>1600</v>
      </c>
      <c r="V33">
        <v>11.1</v>
      </c>
    </row>
    <row r="34" spans="2:22" ht="12.75">
      <c r="B34" s="107">
        <v>34</v>
      </c>
      <c r="C34" s="497">
        <v>434</v>
      </c>
      <c r="D34" s="497">
        <v>335</v>
      </c>
      <c r="E34" s="497">
        <v>23.15</v>
      </c>
      <c r="S34" s="499">
        <v>38429</v>
      </c>
      <c r="T34" s="502">
        <v>11.68</v>
      </c>
      <c r="U34">
        <v>1600</v>
      </c>
      <c r="V34">
        <v>11.68</v>
      </c>
    </row>
    <row r="35" spans="2:22" ht="12.75">
      <c r="B35" s="107">
        <v>35</v>
      </c>
      <c r="C35" s="497">
        <v>300</v>
      </c>
      <c r="D35" s="497">
        <v>230</v>
      </c>
      <c r="E35" s="497">
        <v>24.35</v>
      </c>
      <c r="S35" s="499">
        <v>38432</v>
      </c>
      <c r="T35" s="501">
        <v>13.25</v>
      </c>
      <c r="U35">
        <v>1600</v>
      </c>
      <c r="V35">
        <v>13.25</v>
      </c>
    </row>
    <row r="36" spans="2:22" ht="12.75">
      <c r="B36" s="107">
        <v>36</v>
      </c>
      <c r="C36" s="497">
        <v>296</v>
      </c>
      <c r="D36" s="497">
        <v>180</v>
      </c>
      <c r="E36" s="497">
        <v>23.6</v>
      </c>
      <c r="S36" s="499">
        <v>38433</v>
      </c>
      <c r="T36" s="501">
        <v>13.8</v>
      </c>
      <c r="U36">
        <v>1600</v>
      </c>
      <c r="V36">
        <v>13.8</v>
      </c>
    </row>
    <row r="37" spans="2:22" ht="12.75">
      <c r="B37" s="107">
        <v>37</v>
      </c>
      <c r="C37" s="497">
        <v>208</v>
      </c>
      <c r="D37" s="497">
        <v>328</v>
      </c>
      <c r="E37" s="497">
        <v>21.95</v>
      </c>
      <c r="S37" s="499">
        <v>38434</v>
      </c>
      <c r="T37" s="501">
        <v>13.65</v>
      </c>
      <c r="U37">
        <v>1600</v>
      </c>
      <c r="V37">
        <v>13.65</v>
      </c>
    </row>
    <row r="38" spans="2:21" ht="12.75">
      <c r="B38" s="107">
        <v>38</v>
      </c>
      <c r="C38" s="497">
        <v>277</v>
      </c>
      <c r="D38" s="497">
        <v>440</v>
      </c>
      <c r="E38" s="497">
        <v>21.95</v>
      </c>
      <c r="S38" s="499">
        <v>38435</v>
      </c>
      <c r="T38" s="502">
        <v>13.65</v>
      </c>
      <c r="U38">
        <v>1600</v>
      </c>
    </row>
    <row r="39" spans="2:22" ht="12.75">
      <c r="B39" s="496">
        <v>39</v>
      </c>
      <c r="C39" s="497">
        <v>377</v>
      </c>
      <c r="D39" s="497">
        <v>480</v>
      </c>
      <c r="E39" s="497">
        <v>22.65</v>
      </c>
      <c r="S39" s="499">
        <v>38440</v>
      </c>
      <c r="T39" s="501">
        <v>14</v>
      </c>
      <c r="U39">
        <v>1600</v>
      </c>
      <c r="V39">
        <v>14</v>
      </c>
    </row>
    <row r="40" spans="2:22" ht="12.75">
      <c r="B40" s="107">
        <v>40</v>
      </c>
      <c r="C40" s="497">
        <v>312</v>
      </c>
      <c r="D40" s="497">
        <v>185</v>
      </c>
      <c r="E40" s="497">
        <v>23</v>
      </c>
      <c r="S40" s="499">
        <v>38441</v>
      </c>
      <c r="T40" s="501">
        <v>14</v>
      </c>
      <c r="U40">
        <v>1600</v>
      </c>
      <c r="V40">
        <v>14</v>
      </c>
    </row>
    <row r="41" spans="2:22" ht="12.75">
      <c r="B41" s="107">
        <v>41</v>
      </c>
      <c r="C41" s="497">
        <v>227</v>
      </c>
      <c r="D41" s="497">
        <v>725</v>
      </c>
      <c r="E41" s="497">
        <v>23.1</v>
      </c>
      <c r="S41" s="499">
        <v>38442</v>
      </c>
      <c r="T41" s="501">
        <v>14.2</v>
      </c>
      <c r="U41">
        <v>1600</v>
      </c>
      <c r="V41">
        <v>14.2</v>
      </c>
    </row>
    <row r="42" spans="2:22" ht="12.75">
      <c r="B42" s="107">
        <v>42</v>
      </c>
      <c r="C42" s="497">
        <v>140</v>
      </c>
      <c r="D42" s="497">
        <v>881</v>
      </c>
      <c r="E42" s="497">
        <v>21.8</v>
      </c>
      <c r="S42" s="499">
        <v>38443</v>
      </c>
      <c r="T42" s="502">
        <v>15.5</v>
      </c>
      <c r="U42">
        <v>1600</v>
      </c>
      <c r="V42">
        <v>15.5</v>
      </c>
    </row>
    <row r="43" spans="2:22" ht="12.75">
      <c r="B43" s="107">
        <v>43</v>
      </c>
      <c r="C43" s="497">
        <v>234</v>
      </c>
      <c r="D43" s="497">
        <v>620</v>
      </c>
      <c r="E43" s="497">
        <v>22</v>
      </c>
      <c r="S43" s="499">
        <v>38446</v>
      </c>
      <c r="T43" s="501">
        <v>17.55</v>
      </c>
      <c r="U43">
        <v>1600</v>
      </c>
      <c r="V43">
        <v>17.55</v>
      </c>
    </row>
    <row r="44" spans="2:22" ht="12.75">
      <c r="B44" s="496">
        <v>44</v>
      </c>
      <c r="C44" s="497">
        <v>160</v>
      </c>
      <c r="D44" s="497">
        <v>465</v>
      </c>
      <c r="E44" s="497">
        <v>21.4</v>
      </c>
      <c r="S44" s="499">
        <v>38447</v>
      </c>
      <c r="T44" s="501">
        <v>16.03</v>
      </c>
      <c r="U44">
        <v>1600</v>
      </c>
      <c r="V44">
        <v>16.03</v>
      </c>
    </row>
    <row r="45" spans="2:22" ht="12.75">
      <c r="B45" s="496">
        <v>45</v>
      </c>
      <c r="C45" s="497">
        <v>366</v>
      </c>
      <c r="D45" s="497">
        <v>570</v>
      </c>
      <c r="E45" s="497">
        <v>22.7</v>
      </c>
      <c r="S45" s="499">
        <v>38448</v>
      </c>
      <c r="T45" s="501">
        <v>15.3</v>
      </c>
      <c r="U45">
        <v>1600</v>
      </c>
      <c r="V45">
        <v>15.3</v>
      </c>
    </row>
    <row r="46" spans="2:22" ht="12.75">
      <c r="B46" s="496">
        <v>46</v>
      </c>
      <c r="C46" s="497">
        <v>133</v>
      </c>
      <c r="D46" s="497">
        <v>861</v>
      </c>
      <c r="E46" s="497">
        <v>21.7</v>
      </c>
      <c r="S46" s="499">
        <v>38449</v>
      </c>
      <c r="T46" s="501">
        <v>15.5</v>
      </c>
      <c r="U46">
        <v>1600</v>
      </c>
      <c r="V46">
        <v>15.5</v>
      </c>
    </row>
    <row r="47" spans="2:22" ht="12.75">
      <c r="B47" s="496">
        <v>47</v>
      </c>
      <c r="C47" s="497">
        <v>265</v>
      </c>
      <c r="D47" s="497">
        <v>1557</v>
      </c>
      <c r="E47" s="497">
        <v>20.05</v>
      </c>
      <c r="S47" s="499">
        <v>38450</v>
      </c>
      <c r="T47" s="502">
        <v>14.22</v>
      </c>
      <c r="U47">
        <v>1600</v>
      </c>
      <c r="V47">
        <v>14.22</v>
      </c>
    </row>
    <row r="48" spans="2:22" ht="12.75">
      <c r="B48" s="107">
        <v>48</v>
      </c>
      <c r="C48" s="497">
        <v>144</v>
      </c>
      <c r="D48" s="497">
        <v>285</v>
      </c>
      <c r="E48" s="497">
        <v>21.3</v>
      </c>
      <c r="S48" s="499">
        <v>38453</v>
      </c>
      <c r="T48" s="501">
        <v>14.22</v>
      </c>
      <c r="U48">
        <v>1600</v>
      </c>
      <c r="V48">
        <v>14.22</v>
      </c>
    </row>
    <row r="49" spans="2:22" ht="12.75">
      <c r="B49" s="107">
        <v>49</v>
      </c>
      <c r="C49" s="497">
        <v>172</v>
      </c>
      <c r="D49" s="497">
        <v>430</v>
      </c>
      <c r="E49" s="497">
        <v>21.3</v>
      </c>
      <c r="S49" s="499">
        <v>38454</v>
      </c>
      <c r="T49" s="501">
        <v>15.65</v>
      </c>
      <c r="U49">
        <v>1600</v>
      </c>
      <c r="V49">
        <v>15.65</v>
      </c>
    </row>
    <row r="50" spans="2:22" ht="12.75">
      <c r="B50" s="107">
        <v>50</v>
      </c>
      <c r="C50" s="497">
        <v>184</v>
      </c>
      <c r="D50" s="497">
        <v>265</v>
      </c>
      <c r="E50" s="497">
        <v>21.7</v>
      </c>
      <c r="S50" s="499">
        <v>38455</v>
      </c>
      <c r="T50" s="501">
        <v>15.65</v>
      </c>
      <c r="U50">
        <v>1600</v>
      </c>
      <c r="V50">
        <v>15.65</v>
      </c>
    </row>
    <row r="51" spans="2:22" ht="12.75">
      <c r="B51" s="107">
        <v>51</v>
      </c>
      <c r="C51" s="498">
        <v>560</v>
      </c>
      <c r="D51" s="497">
        <v>635</v>
      </c>
      <c r="S51" s="499">
        <v>38456</v>
      </c>
      <c r="T51" s="501">
        <v>15.97</v>
      </c>
      <c r="U51">
        <v>1600</v>
      </c>
      <c r="V51">
        <v>15.97</v>
      </c>
    </row>
    <row r="52" spans="2:22" ht="12.75">
      <c r="B52" s="107">
        <v>52</v>
      </c>
      <c r="C52" s="497">
        <v>20</v>
      </c>
      <c r="D52" s="497">
        <v>185</v>
      </c>
      <c r="S52" s="499">
        <v>38457</v>
      </c>
      <c r="T52" s="502">
        <v>15.83</v>
      </c>
      <c r="U52">
        <v>1600</v>
      </c>
      <c r="V52">
        <v>15.83</v>
      </c>
    </row>
    <row r="53" spans="19:22" ht="12.75">
      <c r="S53" s="499">
        <v>38460</v>
      </c>
      <c r="T53" s="501">
        <v>15.9</v>
      </c>
      <c r="U53">
        <v>1600</v>
      </c>
      <c r="V53">
        <v>15.9</v>
      </c>
    </row>
    <row r="54" spans="19:22" ht="12.75">
      <c r="S54" s="499">
        <v>38461</v>
      </c>
      <c r="T54" s="501">
        <v>16.83</v>
      </c>
      <c r="U54">
        <v>1600</v>
      </c>
      <c r="V54">
        <v>16.83</v>
      </c>
    </row>
    <row r="55" spans="19:22" ht="12.75">
      <c r="S55" s="499">
        <v>38462</v>
      </c>
      <c r="T55" s="501">
        <v>17.65</v>
      </c>
      <c r="U55">
        <v>1600</v>
      </c>
      <c r="V55">
        <v>17.65</v>
      </c>
    </row>
    <row r="56" spans="19:22" ht="12.75">
      <c r="S56" s="499">
        <v>38463</v>
      </c>
      <c r="T56" s="501">
        <v>17</v>
      </c>
      <c r="U56">
        <v>1600</v>
      </c>
      <c r="V56">
        <v>17</v>
      </c>
    </row>
    <row r="57" spans="19:22" ht="12.75">
      <c r="S57" s="499">
        <v>38464</v>
      </c>
      <c r="T57" s="502">
        <v>17</v>
      </c>
      <c r="U57">
        <v>1600</v>
      </c>
      <c r="V57">
        <v>17</v>
      </c>
    </row>
    <row r="58" spans="19:22" ht="12.75">
      <c r="S58" s="499">
        <v>38467</v>
      </c>
      <c r="T58" s="501">
        <v>17.4</v>
      </c>
      <c r="U58">
        <v>1600</v>
      </c>
      <c r="V58">
        <v>17.4</v>
      </c>
    </row>
    <row r="59" spans="19:22" ht="12.75">
      <c r="S59" s="499">
        <v>38468</v>
      </c>
      <c r="T59" s="501">
        <v>17.03</v>
      </c>
      <c r="U59">
        <v>1600</v>
      </c>
      <c r="V59">
        <v>17.03</v>
      </c>
    </row>
    <row r="60" spans="19:22" ht="12.75">
      <c r="S60" s="499">
        <v>38469</v>
      </c>
      <c r="T60" s="501">
        <v>16.6</v>
      </c>
      <c r="U60">
        <v>1600</v>
      </c>
      <c r="V60">
        <v>16.6</v>
      </c>
    </row>
    <row r="61" spans="19:22" ht="12.75">
      <c r="S61" s="499">
        <v>38470</v>
      </c>
      <c r="T61" s="501">
        <v>16.1</v>
      </c>
      <c r="U61">
        <v>1600</v>
      </c>
      <c r="V61">
        <v>16.1</v>
      </c>
    </row>
    <row r="62" spans="19:22" ht="12.75">
      <c r="S62" s="499">
        <v>38471</v>
      </c>
      <c r="T62" s="502">
        <v>16.25</v>
      </c>
      <c r="U62">
        <v>1600</v>
      </c>
      <c r="V62">
        <v>16.25</v>
      </c>
    </row>
    <row r="63" spans="19:22" ht="12.75">
      <c r="S63" s="499">
        <v>38474</v>
      </c>
      <c r="T63" s="501">
        <v>16.25</v>
      </c>
      <c r="U63">
        <v>1600</v>
      </c>
      <c r="V63">
        <v>15.6</v>
      </c>
    </row>
    <row r="64" spans="19:22" ht="12.75">
      <c r="S64" s="499">
        <v>38475</v>
      </c>
      <c r="T64" s="501">
        <v>16.05</v>
      </c>
      <c r="U64">
        <v>1600</v>
      </c>
      <c r="V64">
        <v>16.05</v>
      </c>
    </row>
    <row r="65" spans="19:22" ht="12.75">
      <c r="S65" s="499">
        <v>38476</v>
      </c>
      <c r="T65" s="501">
        <v>16.06</v>
      </c>
      <c r="U65">
        <v>1600</v>
      </c>
      <c r="V65">
        <v>16.06</v>
      </c>
    </row>
    <row r="66" spans="19:21" ht="12.75">
      <c r="S66" s="499">
        <v>38477</v>
      </c>
      <c r="T66" s="501">
        <v>16.06</v>
      </c>
      <c r="U66">
        <v>1600</v>
      </c>
    </row>
    <row r="67" spans="19:22" ht="12.75">
      <c r="S67" s="499">
        <v>38478</v>
      </c>
      <c r="T67" s="502">
        <v>16.5</v>
      </c>
      <c r="U67">
        <v>1600</v>
      </c>
      <c r="V67">
        <v>16.5</v>
      </c>
    </row>
    <row r="68" spans="19:22" ht="12.75">
      <c r="S68" s="499">
        <v>38481</v>
      </c>
      <c r="T68" s="501">
        <v>16.75</v>
      </c>
      <c r="U68">
        <v>1600</v>
      </c>
      <c r="V68">
        <v>16.75</v>
      </c>
    </row>
    <row r="69" spans="19:22" ht="12.75">
      <c r="S69" s="499">
        <v>38482</v>
      </c>
      <c r="T69" s="501">
        <v>16.8</v>
      </c>
      <c r="U69">
        <v>1600</v>
      </c>
      <c r="V69">
        <v>16.8</v>
      </c>
    </row>
    <row r="70" spans="19:22" ht="12.75">
      <c r="S70" s="499">
        <v>38483</v>
      </c>
      <c r="T70" s="501">
        <v>16.8</v>
      </c>
      <c r="U70">
        <v>1600</v>
      </c>
      <c r="V70">
        <v>16.8</v>
      </c>
    </row>
    <row r="71" spans="19:22" ht="12.75">
      <c r="S71" s="499">
        <v>38484</v>
      </c>
      <c r="T71" s="501">
        <v>16.35</v>
      </c>
      <c r="U71">
        <v>1600</v>
      </c>
      <c r="V71">
        <v>16.35</v>
      </c>
    </row>
    <row r="72" spans="19:22" ht="12.75">
      <c r="S72" s="499">
        <v>38485</v>
      </c>
      <c r="T72" s="502">
        <v>16.35</v>
      </c>
      <c r="U72">
        <v>1600</v>
      </c>
      <c r="V72">
        <v>16.35</v>
      </c>
    </row>
    <row r="73" spans="19:22" ht="12.75">
      <c r="S73" s="499">
        <v>38488</v>
      </c>
      <c r="T73" s="501">
        <v>16.35</v>
      </c>
      <c r="U73">
        <v>1600</v>
      </c>
      <c r="V73">
        <v>17.35</v>
      </c>
    </row>
    <row r="74" spans="19:21" ht="12.75">
      <c r="S74" s="499">
        <v>38489</v>
      </c>
      <c r="T74" s="501">
        <v>16.35</v>
      </c>
      <c r="U74">
        <v>1600</v>
      </c>
    </row>
    <row r="75" spans="19:21" ht="12.75">
      <c r="S75" s="499">
        <v>38490</v>
      </c>
      <c r="T75" s="501">
        <v>17.35</v>
      </c>
      <c r="U75">
        <v>1600</v>
      </c>
    </row>
    <row r="76" spans="19:22" ht="12.75">
      <c r="S76" s="499">
        <v>38491</v>
      </c>
      <c r="T76" s="501">
        <v>17.65</v>
      </c>
      <c r="U76">
        <v>1600</v>
      </c>
      <c r="V76">
        <v>17.65</v>
      </c>
    </row>
    <row r="77" spans="19:22" ht="12.75">
      <c r="S77" s="499">
        <v>38492</v>
      </c>
      <c r="T77" s="502">
        <v>18.45</v>
      </c>
      <c r="U77">
        <v>1600</v>
      </c>
      <c r="V77">
        <v>18.45</v>
      </c>
    </row>
    <row r="78" spans="19:22" ht="12.75">
      <c r="S78" s="499">
        <v>38495</v>
      </c>
      <c r="T78" s="501">
        <v>18.15</v>
      </c>
      <c r="U78">
        <v>1600</v>
      </c>
      <c r="V78">
        <v>18.15</v>
      </c>
    </row>
    <row r="79" spans="19:22" ht="12.75">
      <c r="S79" s="499">
        <v>38496</v>
      </c>
      <c r="T79" s="501">
        <v>18.65</v>
      </c>
      <c r="U79">
        <v>1600</v>
      </c>
      <c r="V79">
        <v>18.65</v>
      </c>
    </row>
    <row r="80" spans="19:22" ht="12.75">
      <c r="S80" s="499">
        <v>38497</v>
      </c>
      <c r="T80" s="501">
        <v>19.7</v>
      </c>
      <c r="U80">
        <v>1600</v>
      </c>
      <c r="V80">
        <v>19.7</v>
      </c>
    </row>
    <row r="81" spans="19:22" ht="12.75">
      <c r="S81" s="499">
        <v>38498</v>
      </c>
      <c r="T81" s="501">
        <v>19.7</v>
      </c>
      <c r="U81">
        <v>1600</v>
      </c>
      <c r="V81">
        <v>19.7</v>
      </c>
    </row>
    <row r="82" spans="19:22" ht="12.75">
      <c r="S82" s="499">
        <v>38499</v>
      </c>
      <c r="T82" s="502">
        <v>19.25</v>
      </c>
      <c r="U82">
        <v>1600</v>
      </c>
      <c r="V82">
        <v>19.25</v>
      </c>
    </row>
    <row r="83" spans="19:22" ht="12.75">
      <c r="S83" s="499">
        <v>38502</v>
      </c>
      <c r="T83" s="501">
        <v>19.55</v>
      </c>
      <c r="U83">
        <v>1600</v>
      </c>
      <c r="V83">
        <v>19.55</v>
      </c>
    </row>
    <row r="84" spans="19:22" ht="12.75">
      <c r="S84" s="499">
        <v>38503</v>
      </c>
      <c r="T84" s="501">
        <v>19.6</v>
      </c>
      <c r="U84">
        <v>1600</v>
      </c>
      <c r="V84">
        <v>19.6</v>
      </c>
    </row>
    <row r="85" spans="19:22" ht="12.75">
      <c r="S85" s="499">
        <v>38504</v>
      </c>
      <c r="T85" s="501">
        <v>19.4</v>
      </c>
      <c r="U85">
        <v>1600</v>
      </c>
      <c r="V85">
        <v>19.4</v>
      </c>
    </row>
    <row r="86" spans="19:22" ht="12.75">
      <c r="S86" s="499">
        <v>38505</v>
      </c>
      <c r="T86" s="501">
        <v>19.3</v>
      </c>
      <c r="U86">
        <v>1600</v>
      </c>
      <c r="V86">
        <v>19.3</v>
      </c>
    </row>
    <row r="87" spans="19:22" ht="12.75">
      <c r="S87" s="499">
        <v>38506</v>
      </c>
      <c r="T87" s="502">
        <v>18.55</v>
      </c>
      <c r="U87">
        <v>1600</v>
      </c>
      <c r="V87">
        <v>18.55</v>
      </c>
    </row>
    <row r="88" spans="19:22" ht="12.75">
      <c r="S88" s="499">
        <v>38509</v>
      </c>
      <c r="T88" s="501">
        <v>19</v>
      </c>
      <c r="U88">
        <v>1600</v>
      </c>
      <c r="V88">
        <v>19</v>
      </c>
    </row>
    <row r="89" spans="19:22" ht="12.75">
      <c r="S89" s="499">
        <v>38510</v>
      </c>
      <c r="T89" s="501">
        <v>19.4</v>
      </c>
      <c r="U89">
        <v>1600</v>
      </c>
      <c r="V89">
        <v>19.4</v>
      </c>
    </row>
    <row r="90" spans="19:22" ht="12.75">
      <c r="S90" s="499">
        <v>38511</v>
      </c>
      <c r="T90" s="501">
        <v>19.35</v>
      </c>
      <c r="U90">
        <v>1600</v>
      </c>
      <c r="V90">
        <v>19.35</v>
      </c>
    </row>
    <row r="91" spans="19:22" ht="12.75">
      <c r="S91" s="499">
        <v>38512</v>
      </c>
      <c r="T91" s="501">
        <v>19.45</v>
      </c>
      <c r="U91">
        <v>1600</v>
      </c>
      <c r="V91">
        <v>19.45</v>
      </c>
    </row>
    <row r="92" spans="19:22" ht="12.75">
      <c r="S92" s="499">
        <v>38513</v>
      </c>
      <c r="T92" s="502">
        <v>19.65</v>
      </c>
      <c r="U92">
        <v>1600</v>
      </c>
      <c r="V92">
        <v>19.65</v>
      </c>
    </row>
    <row r="93" spans="19:22" ht="12.75">
      <c r="S93" s="499">
        <v>38516</v>
      </c>
      <c r="T93" s="501">
        <v>19.45</v>
      </c>
      <c r="U93">
        <v>1600</v>
      </c>
      <c r="V93">
        <v>19.45</v>
      </c>
    </row>
    <row r="94" spans="19:22" ht="12.75">
      <c r="S94" s="499">
        <v>38517</v>
      </c>
      <c r="T94" s="501">
        <v>19.65</v>
      </c>
      <c r="U94">
        <v>1600</v>
      </c>
      <c r="V94">
        <v>19.65</v>
      </c>
    </row>
    <row r="95" spans="19:22" ht="12.75">
      <c r="S95" s="499">
        <v>38518</v>
      </c>
      <c r="T95" s="501">
        <v>19.75</v>
      </c>
      <c r="U95">
        <v>1600</v>
      </c>
      <c r="V95">
        <v>19.75</v>
      </c>
    </row>
    <row r="96" spans="19:22" ht="12.75">
      <c r="S96" s="499">
        <v>38519</v>
      </c>
      <c r="T96" s="501">
        <v>20.2</v>
      </c>
      <c r="U96">
        <v>1600</v>
      </c>
      <c r="V96">
        <v>20.2</v>
      </c>
    </row>
    <row r="97" spans="19:22" ht="12.75">
      <c r="S97" s="499">
        <v>38520</v>
      </c>
      <c r="T97" s="502">
        <v>21</v>
      </c>
      <c r="U97">
        <v>1600</v>
      </c>
      <c r="V97">
        <v>21</v>
      </c>
    </row>
    <row r="98" spans="19:22" ht="12.75">
      <c r="S98" s="499">
        <v>38523</v>
      </c>
      <c r="T98" s="501">
        <v>22.6</v>
      </c>
      <c r="U98">
        <v>1600</v>
      </c>
      <c r="V98">
        <v>22.6</v>
      </c>
    </row>
    <row r="99" spans="19:22" ht="12.75">
      <c r="S99" s="499">
        <v>38524</v>
      </c>
      <c r="T99" s="501">
        <v>22.7</v>
      </c>
      <c r="U99">
        <v>1600</v>
      </c>
      <c r="V99">
        <v>22.7</v>
      </c>
    </row>
    <row r="100" spans="19:22" ht="12.75">
      <c r="S100" s="499">
        <v>38525</v>
      </c>
      <c r="T100" s="501">
        <v>22.88</v>
      </c>
      <c r="U100">
        <v>1600</v>
      </c>
      <c r="V100">
        <v>22.88</v>
      </c>
    </row>
    <row r="101" spans="19:22" ht="12.75">
      <c r="S101" s="499">
        <v>38526</v>
      </c>
      <c r="T101" s="501">
        <v>22.95</v>
      </c>
      <c r="U101">
        <v>1600</v>
      </c>
      <c r="V101">
        <v>22.95</v>
      </c>
    </row>
    <row r="102" spans="19:21" ht="12.75">
      <c r="S102" s="499">
        <v>38527</v>
      </c>
      <c r="T102" s="502">
        <v>22.95</v>
      </c>
      <c r="U102">
        <v>1600</v>
      </c>
    </row>
    <row r="103" spans="19:22" ht="12.75">
      <c r="S103" s="499">
        <v>38530</v>
      </c>
      <c r="T103" s="501">
        <v>23.58</v>
      </c>
      <c r="U103">
        <v>1600</v>
      </c>
      <c r="V103">
        <v>23.58</v>
      </c>
    </row>
    <row r="104" spans="19:22" ht="12.75">
      <c r="S104" s="499">
        <v>38531</v>
      </c>
      <c r="T104" s="501">
        <v>24.05</v>
      </c>
      <c r="U104">
        <v>1600</v>
      </c>
      <c r="V104">
        <v>24.05</v>
      </c>
    </row>
    <row r="105" spans="19:22" ht="12.75">
      <c r="S105" s="499">
        <v>38532</v>
      </c>
      <c r="T105" s="501">
        <v>24.9</v>
      </c>
      <c r="U105">
        <v>1600</v>
      </c>
      <c r="V105">
        <v>24.9</v>
      </c>
    </row>
    <row r="106" spans="19:22" ht="12.75">
      <c r="S106" s="499">
        <v>38533</v>
      </c>
      <c r="T106" s="501">
        <v>25.18</v>
      </c>
      <c r="U106">
        <v>1600</v>
      </c>
      <c r="V106">
        <v>25.18</v>
      </c>
    </row>
    <row r="107" spans="19:22" ht="12.75">
      <c r="S107" s="499">
        <v>38534</v>
      </c>
      <c r="T107" s="502">
        <v>26.5</v>
      </c>
      <c r="U107">
        <v>1600</v>
      </c>
      <c r="V107">
        <v>26.5</v>
      </c>
    </row>
    <row r="108" spans="19:22" ht="12.75">
      <c r="S108" s="499">
        <v>38537</v>
      </c>
      <c r="T108" s="501">
        <v>28.85</v>
      </c>
      <c r="U108">
        <v>1600</v>
      </c>
      <c r="V108">
        <v>28.85</v>
      </c>
    </row>
    <row r="109" spans="19:22" ht="12.75">
      <c r="S109" s="499">
        <v>38538</v>
      </c>
      <c r="T109" s="501">
        <v>28.75</v>
      </c>
      <c r="U109">
        <v>1600</v>
      </c>
      <c r="V109" s="541">
        <v>28.75</v>
      </c>
    </row>
    <row r="110" spans="19:22" ht="12.75">
      <c r="S110" s="499">
        <v>38539</v>
      </c>
      <c r="T110" s="501">
        <v>28.7</v>
      </c>
      <c r="U110">
        <v>1600</v>
      </c>
      <c r="V110">
        <v>28.7</v>
      </c>
    </row>
    <row r="111" spans="19:22" ht="12.75">
      <c r="S111" s="499">
        <v>38540</v>
      </c>
      <c r="T111" s="501">
        <v>28.6</v>
      </c>
      <c r="U111">
        <v>1600</v>
      </c>
      <c r="V111">
        <v>28.6</v>
      </c>
    </row>
    <row r="112" spans="19:22" ht="12.75">
      <c r="S112" s="499">
        <v>38541</v>
      </c>
      <c r="T112" s="502">
        <v>29.1</v>
      </c>
      <c r="U112">
        <v>1600</v>
      </c>
      <c r="V112">
        <v>29.1</v>
      </c>
    </row>
    <row r="113" spans="19:22" ht="12.75">
      <c r="S113" s="499">
        <v>38544</v>
      </c>
      <c r="T113" s="501">
        <v>29.1</v>
      </c>
      <c r="U113">
        <v>1600</v>
      </c>
      <c r="V113">
        <v>29.1</v>
      </c>
    </row>
    <row r="114" spans="19:22" ht="12.75">
      <c r="S114" s="499">
        <v>38545</v>
      </c>
      <c r="T114" s="501">
        <v>28.7</v>
      </c>
      <c r="U114">
        <v>1600</v>
      </c>
      <c r="V114">
        <v>28.7</v>
      </c>
    </row>
    <row r="115" spans="19:22" ht="12.75">
      <c r="S115" s="499">
        <v>38546</v>
      </c>
      <c r="T115" s="501">
        <v>27.53</v>
      </c>
      <c r="U115">
        <v>1600</v>
      </c>
      <c r="V115">
        <v>27.53</v>
      </c>
    </row>
    <row r="116" spans="19:22" ht="12.75">
      <c r="S116" s="499">
        <v>38547</v>
      </c>
      <c r="T116" s="501">
        <v>23.45</v>
      </c>
      <c r="U116">
        <v>1600</v>
      </c>
      <c r="V116">
        <v>23.45</v>
      </c>
    </row>
    <row r="117" spans="19:22" ht="12.75">
      <c r="S117" s="499">
        <v>38548</v>
      </c>
      <c r="T117" s="502">
        <v>24.05</v>
      </c>
      <c r="U117">
        <v>1600</v>
      </c>
      <c r="V117">
        <v>24.05</v>
      </c>
    </row>
    <row r="118" spans="19:22" ht="12.75">
      <c r="S118" s="499">
        <v>38551</v>
      </c>
      <c r="T118" s="501">
        <v>24.05</v>
      </c>
      <c r="U118">
        <v>1600</v>
      </c>
      <c r="V118">
        <v>24.05</v>
      </c>
    </row>
    <row r="119" spans="19:22" ht="12.75">
      <c r="S119" s="499">
        <v>38552</v>
      </c>
      <c r="T119" s="501">
        <v>24.1</v>
      </c>
      <c r="U119">
        <v>1600</v>
      </c>
      <c r="V119">
        <v>24.1</v>
      </c>
    </row>
    <row r="120" spans="19:22" ht="12.75">
      <c r="S120" s="499">
        <v>38553</v>
      </c>
      <c r="T120" s="501">
        <v>22</v>
      </c>
      <c r="U120">
        <v>1600</v>
      </c>
      <c r="V120">
        <v>22</v>
      </c>
    </row>
    <row r="121" spans="19:22" ht="12.75">
      <c r="S121" s="499">
        <v>38554</v>
      </c>
      <c r="T121" s="501">
        <v>20.48</v>
      </c>
      <c r="U121">
        <v>1600</v>
      </c>
      <c r="V121">
        <v>20.48</v>
      </c>
    </row>
    <row r="122" spans="19:22" ht="12.75">
      <c r="S122" s="499">
        <v>38555</v>
      </c>
      <c r="T122" s="502">
        <v>19.5</v>
      </c>
      <c r="U122">
        <v>1600</v>
      </c>
      <c r="V122">
        <v>19.5</v>
      </c>
    </row>
    <row r="123" spans="19:22" ht="12.75">
      <c r="S123" s="499">
        <v>38558</v>
      </c>
      <c r="T123" s="501">
        <v>19.9</v>
      </c>
      <c r="U123">
        <v>1600</v>
      </c>
      <c r="V123">
        <v>19.9</v>
      </c>
    </row>
    <row r="124" spans="19:22" ht="12.75">
      <c r="S124" s="499">
        <v>38559</v>
      </c>
      <c r="T124" s="501">
        <v>20.25</v>
      </c>
      <c r="U124">
        <v>1600</v>
      </c>
      <c r="V124">
        <v>20.25</v>
      </c>
    </row>
    <row r="125" spans="19:22" ht="12.75">
      <c r="S125" s="499">
        <v>38560</v>
      </c>
      <c r="T125" s="501">
        <v>21.73</v>
      </c>
      <c r="U125">
        <v>1600</v>
      </c>
      <c r="V125">
        <v>21.73</v>
      </c>
    </row>
    <row r="126" spans="19:22" ht="12.75">
      <c r="S126" s="499">
        <v>38561</v>
      </c>
      <c r="T126" s="501">
        <v>21.5</v>
      </c>
      <c r="U126">
        <v>1600</v>
      </c>
      <c r="V126">
        <v>21.5</v>
      </c>
    </row>
    <row r="127" spans="19:22" ht="12.75">
      <c r="S127" s="499">
        <v>38562</v>
      </c>
      <c r="T127" s="502">
        <v>22.1</v>
      </c>
      <c r="U127">
        <v>1600</v>
      </c>
      <c r="V127">
        <v>22.1</v>
      </c>
    </row>
    <row r="128" spans="19:22" ht="12.75">
      <c r="S128" s="500">
        <v>38565</v>
      </c>
      <c r="T128" s="502">
        <v>21.5</v>
      </c>
      <c r="U128">
        <v>1600</v>
      </c>
      <c r="V128">
        <v>21.5</v>
      </c>
    </row>
    <row r="129" spans="19:22" ht="12.75">
      <c r="S129" s="499">
        <v>38566</v>
      </c>
      <c r="T129" s="501">
        <v>20.1</v>
      </c>
      <c r="U129">
        <v>1600</v>
      </c>
      <c r="V129">
        <v>20.1</v>
      </c>
    </row>
    <row r="130" spans="19:22" ht="12.75">
      <c r="S130" s="499">
        <v>38567</v>
      </c>
      <c r="T130" s="501">
        <v>20.3</v>
      </c>
      <c r="U130">
        <v>1600</v>
      </c>
      <c r="V130">
        <v>20.3</v>
      </c>
    </row>
    <row r="131" spans="19:22" ht="12.75">
      <c r="S131" s="499">
        <v>38568</v>
      </c>
      <c r="T131" s="501">
        <v>20</v>
      </c>
      <c r="U131">
        <v>1600</v>
      </c>
      <c r="V131">
        <v>20</v>
      </c>
    </row>
    <row r="132" spans="19:22" ht="12.75">
      <c r="S132" s="499">
        <v>38569</v>
      </c>
      <c r="T132" s="502">
        <v>20.5</v>
      </c>
      <c r="U132">
        <v>1600</v>
      </c>
      <c r="V132">
        <v>20.5</v>
      </c>
    </row>
    <row r="133" spans="19:22" ht="12.75">
      <c r="S133" s="499">
        <v>38572</v>
      </c>
      <c r="T133" s="501">
        <v>21.5</v>
      </c>
      <c r="U133">
        <v>1600</v>
      </c>
      <c r="V133">
        <v>21.5</v>
      </c>
    </row>
    <row r="134" spans="19:22" ht="12.75">
      <c r="S134" s="499">
        <v>38573</v>
      </c>
      <c r="T134" s="501">
        <v>21.95</v>
      </c>
      <c r="U134">
        <v>1600</v>
      </c>
      <c r="V134">
        <v>21.95</v>
      </c>
    </row>
    <row r="135" spans="19:22" ht="12.75">
      <c r="S135" s="499">
        <v>38574</v>
      </c>
      <c r="T135" s="501">
        <v>22</v>
      </c>
      <c r="U135">
        <v>1600</v>
      </c>
      <c r="V135">
        <v>22</v>
      </c>
    </row>
    <row r="136" spans="19:22" ht="12.75">
      <c r="S136" s="499">
        <v>38575</v>
      </c>
      <c r="T136" s="502">
        <v>22.3</v>
      </c>
      <c r="U136">
        <v>1600</v>
      </c>
      <c r="V136">
        <v>22.3</v>
      </c>
    </row>
    <row r="137" spans="19:22" ht="12.75">
      <c r="S137" s="499">
        <v>38576</v>
      </c>
      <c r="T137" s="501">
        <v>22.3</v>
      </c>
      <c r="U137">
        <v>1600</v>
      </c>
      <c r="V137">
        <v>22.3</v>
      </c>
    </row>
    <row r="138" spans="19:22" ht="12.75">
      <c r="S138" s="499">
        <v>38579</v>
      </c>
      <c r="T138" s="501">
        <v>22</v>
      </c>
      <c r="U138">
        <v>1600</v>
      </c>
      <c r="V138">
        <v>22</v>
      </c>
    </row>
    <row r="139" spans="19:22" ht="12.75">
      <c r="S139" s="499">
        <v>38580</v>
      </c>
      <c r="T139" s="501">
        <v>21.9</v>
      </c>
      <c r="U139">
        <v>1600</v>
      </c>
      <c r="V139">
        <v>21.9</v>
      </c>
    </row>
    <row r="140" spans="19:22" ht="12.75">
      <c r="S140" s="499">
        <v>38581</v>
      </c>
      <c r="T140" s="501">
        <v>22.35</v>
      </c>
      <c r="U140">
        <v>1600</v>
      </c>
      <c r="V140">
        <v>22.35</v>
      </c>
    </row>
    <row r="141" spans="19:22" ht="12.75">
      <c r="S141" s="499">
        <v>38582</v>
      </c>
      <c r="T141" s="501">
        <v>22.3</v>
      </c>
      <c r="U141">
        <v>1600</v>
      </c>
      <c r="V141">
        <v>22.3</v>
      </c>
    </row>
    <row r="142" spans="19:22" ht="12.75">
      <c r="S142" s="499">
        <v>38583</v>
      </c>
      <c r="T142" s="502">
        <v>22.5</v>
      </c>
      <c r="U142">
        <v>1600</v>
      </c>
      <c r="V142">
        <v>22.5</v>
      </c>
    </row>
    <row r="143" spans="19:22" ht="12.75">
      <c r="S143" s="499">
        <v>38586</v>
      </c>
      <c r="T143" s="501">
        <v>22.75</v>
      </c>
      <c r="U143">
        <v>1600</v>
      </c>
      <c r="V143">
        <v>22.75</v>
      </c>
    </row>
    <row r="144" spans="19:22" ht="12.75">
      <c r="S144" s="499">
        <v>38587</v>
      </c>
      <c r="T144" s="501">
        <v>22.65</v>
      </c>
      <c r="U144">
        <v>1600</v>
      </c>
      <c r="V144">
        <v>22.65</v>
      </c>
    </row>
    <row r="145" spans="19:22" ht="12.75">
      <c r="S145" s="499">
        <v>38588</v>
      </c>
      <c r="T145" s="501">
        <v>22.7</v>
      </c>
      <c r="U145">
        <v>1600</v>
      </c>
      <c r="V145">
        <v>22.7</v>
      </c>
    </row>
    <row r="146" spans="19:22" ht="12.75">
      <c r="S146" s="499">
        <v>38589</v>
      </c>
      <c r="T146" s="501">
        <v>23</v>
      </c>
      <c r="U146">
        <v>1600</v>
      </c>
      <c r="V146">
        <v>23</v>
      </c>
    </row>
    <row r="147" spans="19:22" ht="12.75">
      <c r="S147" s="499">
        <v>38590</v>
      </c>
      <c r="T147" s="501">
        <v>23.15</v>
      </c>
      <c r="U147">
        <v>1600</v>
      </c>
      <c r="V147">
        <v>23.15</v>
      </c>
    </row>
    <row r="148" spans="19:22" ht="12.75">
      <c r="S148" s="499">
        <v>38593</v>
      </c>
      <c r="T148" s="501">
        <v>23.35</v>
      </c>
      <c r="U148">
        <v>1600</v>
      </c>
      <c r="V148">
        <v>23.35</v>
      </c>
    </row>
    <row r="149" spans="19:22" ht="12.75">
      <c r="S149" s="499">
        <v>38594</v>
      </c>
      <c r="T149" s="501">
        <v>23.3</v>
      </c>
      <c r="U149">
        <v>1600</v>
      </c>
      <c r="V149">
        <v>23.3</v>
      </c>
    </row>
    <row r="150" spans="19:22" ht="12.75">
      <c r="S150" s="499">
        <v>38595</v>
      </c>
      <c r="T150" s="501">
        <v>23.45</v>
      </c>
      <c r="U150">
        <v>1600</v>
      </c>
      <c r="V150">
        <v>23.45</v>
      </c>
    </row>
    <row r="151" spans="19:22" ht="12.75">
      <c r="S151" s="499">
        <v>38596</v>
      </c>
      <c r="T151" s="501">
        <v>24.25</v>
      </c>
      <c r="U151">
        <v>1600</v>
      </c>
      <c r="V151">
        <v>24.25</v>
      </c>
    </row>
    <row r="152" spans="19:22" ht="12.75">
      <c r="S152" s="499">
        <v>38597</v>
      </c>
      <c r="T152" s="501">
        <v>24.35</v>
      </c>
      <c r="U152">
        <v>1600</v>
      </c>
      <c r="V152">
        <v>24.35</v>
      </c>
    </row>
    <row r="153" spans="19:22" ht="12.75">
      <c r="S153" s="499">
        <v>38600</v>
      </c>
      <c r="T153" s="501">
        <v>24.5</v>
      </c>
      <c r="U153">
        <v>1600</v>
      </c>
      <c r="V153">
        <v>24.5</v>
      </c>
    </row>
    <row r="154" spans="19:22" ht="12.75">
      <c r="S154" s="499">
        <v>38601</v>
      </c>
      <c r="T154" s="501">
        <v>24.3</v>
      </c>
      <c r="U154">
        <v>1600</v>
      </c>
      <c r="V154">
        <v>24.3</v>
      </c>
    </row>
    <row r="155" spans="19:22" ht="12.75">
      <c r="S155" s="499">
        <v>38602</v>
      </c>
      <c r="T155" s="501">
        <v>24.45</v>
      </c>
      <c r="U155">
        <v>1600</v>
      </c>
      <c r="V155">
        <v>24.45</v>
      </c>
    </row>
    <row r="156" spans="19:22" ht="12.75">
      <c r="S156" s="499">
        <v>38603</v>
      </c>
      <c r="T156" s="501">
        <v>24.25</v>
      </c>
      <c r="U156">
        <v>1600</v>
      </c>
      <c r="V156">
        <v>24.25</v>
      </c>
    </row>
    <row r="157" spans="19:22" ht="12.75">
      <c r="S157" s="499">
        <v>38604</v>
      </c>
      <c r="T157" s="501">
        <v>23.6</v>
      </c>
      <c r="U157">
        <v>1600</v>
      </c>
      <c r="V157">
        <v>23.6</v>
      </c>
    </row>
    <row r="158" spans="19:22" ht="12.75">
      <c r="S158" s="499">
        <v>38607</v>
      </c>
      <c r="T158" s="501">
        <v>22.25</v>
      </c>
      <c r="U158">
        <v>1600</v>
      </c>
      <c r="V158">
        <v>22.25</v>
      </c>
    </row>
    <row r="159" spans="19:22" ht="12.75">
      <c r="S159" s="499">
        <v>38608</v>
      </c>
      <c r="T159" s="501">
        <v>21.75</v>
      </c>
      <c r="U159">
        <v>1600</v>
      </c>
      <c r="V159">
        <v>21.75</v>
      </c>
    </row>
    <row r="160" spans="19:22" ht="12.75">
      <c r="S160" s="499">
        <v>38609</v>
      </c>
      <c r="T160" s="501">
        <v>22.1</v>
      </c>
      <c r="U160">
        <v>1600</v>
      </c>
      <c r="V160">
        <v>22.1</v>
      </c>
    </row>
    <row r="161" spans="19:22" ht="12.75">
      <c r="S161" s="499">
        <v>38610</v>
      </c>
      <c r="T161" s="501">
        <v>22.6</v>
      </c>
      <c r="U161">
        <v>1600</v>
      </c>
      <c r="V161">
        <v>22.6</v>
      </c>
    </row>
    <row r="162" spans="19:22" ht="12.75">
      <c r="S162" s="499">
        <v>38611</v>
      </c>
      <c r="T162" s="502">
        <v>21.95</v>
      </c>
      <c r="U162">
        <v>1600</v>
      </c>
      <c r="V162">
        <v>21.95</v>
      </c>
    </row>
    <row r="163" spans="19:22" ht="12.75">
      <c r="S163" s="499">
        <v>38614</v>
      </c>
      <c r="T163" s="501">
        <v>21.75</v>
      </c>
      <c r="U163">
        <v>1600</v>
      </c>
      <c r="V163">
        <v>21.75</v>
      </c>
    </row>
    <row r="164" spans="19:22" ht="12.75">
      <c r="S164" s="499">
        <v>38615</v>
      </c>
      <c r="T164" s="501">
        <v>22.15</v>
      </c>
      <c r="U164">
        <v>1600</v>
      </c>
      <c r="V164">
        <v>22.15</v>
      </c>
    </row>
    <row r="165" spans="19:22" ht="12.75">
      <c r="S165" s="499">
        <v>38616</v>
      </c>
      <c r="T165" s="501">
        <v>22.2</v>
      </c>
      <c r="U165">
        <v>1600</v>
      </c>
      <c r="V165">
        <v>22.2</v>
      </c>
    </row>
    <row r="166" spans="19:22" ht="12.75">
      <c r="S166" s="499">
        <v>38617</v>
      </c>
      <c r="T166" s="501">
        <v>22.17</v>
      </c>
      <c r="U166">
        <v>1600</v>
      </c>
      <c r="V166">
        <v>22.17</v>
      </c>
    </row>
    <row r="167" spans="19:22" ht="12.75">
      <c r="S167" s="499">
        <v>38618</v>
      </c>
      <c r="T167" s="502">
        <v>21.95</v>
      </c>
      <c r="U167">
        <v>1600</v>
      </c>
      <c r="V167">
        <v>21.95</v>
      </c>
    </row>
    <row r="168" spans="19:22" ht="12.75">
      <c r="S168" s="499">
        <v>38621</v>
      </c>
      <c r="T168" s="501">
        <v>21.45</v>
      </c>
      <c r="U168">
        <v>1600</v>
      </c>
      <c r="V168">
        <v>21.45</v>
      </c>
    </row>
    <row r="169" spans="19:22" ht="12.75">
      <c r="S169" s="499">
        <v>38622</v>
      </c>
      <c r="T169" s="501">
        <v>21.95</v>
      </c>
      <c r="U169">
        <v>1600</v>
      </c>
      <c r="V169">
        <v>21.95</v>
      </c>
    </row>
    <row r="170" spans="19:22" ht="12.75">
      <c r="S170" s="499">
        <v>38623</v>
      </c>
      <c r="T170" s="501">
        <v>22.7</v>
      </c>
      <c r="U170">
        <v>1600</v>
      </c>
      <c r="V170" s="541">
        <v>22.7</v>
      </c>
    </row>
    <row r="171" spans="19:22" ht="12.75">
      <c r="S171" s="499">
        <v>38624</v>
      </c>
      <c r="T171" s="501">
        <v>22.85</v>
      </c>
      <c r="U171">
        <v>1600</v>
      </c>
      <c r="V171">
        <v>22.85</v>
      </c>
    </row>
    <row r="172" spans="19:22" ht="12.75">
      <c r="S172" s="499">
        <v>38625</v>
      </c>
      <c r="T172" s="502">
        <v>22.65</v>
      </c>
      <c r="U172">
        <v>1600</v>
      </c>
      <c r="V172">
        <v>22.65</v>
      </c>
    </row>
    <row r="173" spans="19:22" ht="12.75">
      <c r="S173" s="499">
        <v>38628</v>
      </c>
      <c r="T173" s="501">
        <v>22.8</v>
      </c>
      <c r="U173">
        <v>1600</v>
      </c>
      <c r="V173">
        <v>22.8</v>
      </c>
    </row>
    <row r="174" spans="19:22" ht="12.75">
      <c r="S174" s="499">
        <v>38629</v>
      </c>
      <c r="T174" s="501">
        <v>23.3</v>
      </c>
      <c r="U174">
        <v>1600</v>
      </c>
      <c r="V174">
        <v>23.3</v>
      </c>
    </row>
    <row r="175" spans="19:22" ht="12.75">
      <c r="S175" s="499">
        <v>38630</v>
      </c>
      <c r="T175" s="501">
        <v>23.75</v>
      </c>
      <c r="U175">
        <v>1600</v>
      </c>
      <c r="V175">
        <v>23.75</v>
      </c>
    </row>
    <row r="176" spans="19:22" ht="12.75">
      <c r="S176" s="499">
        <v>38631</v>
      </c>
      <c r="T176" s="501">
        <v>23.8</v>
      </c>
      <c r="U176">
        <v>1600</v>
      </c>
      <c r="V176">
        <v>23.8</v>
      </c>
    </row>
    <row r="177" spans="19:22" ht="12.75">
      <c r="S177" s="499">
        <v>38632</v>
      </c>
      <c r="T177" s="502">
        <v>23</v>
      </c>
      <c r="U177">
        <v>1600</v>
      </c>
      <c r="V177">
        <v>23</v>
      </c>
    </row>
    <row r="178" spans="19:22" ht="12.75">
      <c r="S178" s="499">
        <v>38635</v>
      </c>
      <c r="T178" s="501">
        <v>23.1</v>
      </c>
      <c r="U178">
        <v>1600</v>
      </c>
      <c r="V178">
        <v>23.1</v>
      </c>
    </row>
    <row r="179" spans="19:22" ht="12.75">
      <c r="S179" s="499">
        <v>38636</v>
      </c>
      <c r="T179" s="501">
        <v>23.1</v>
      </c>
      <c r="U179">
        <v>1600</v>
      </c>
      <c r="V179">
        <v>23.1</v>
      </c>
    </row>
    <row r="180" spans="19:22" ht="12.75">
      <c r="S180" s="499">
        <v>38637</v>
      </c>
      <c r="T180" s="501">
        <v>23.35</v>
      </c>
      <c r="U180">
        <v>1600</v>
      </c>
      <c r="V180">
        <v>23.35</v>
      </c>
    </row>
    <row r="181" spans="19:22" ht="12.75">
      <c r="S181" s="499">
        <v>38638</v>
      </c>
      <c r="T181" s="501">
        <v>23.5</v>
      </c>
      <c r="U181">
        <v>1600</v>
      </c>
      <c r="V181">
        <v>23.5</v>
      </c>
    </row>
    <row r="182" spans="19:22" ht="12.75">
      <c r="S182" s="499">
        <v>38639</v>
      </c>
      <c r="T182" s="502">
        <v>23.1</v>
      </c>
      <c r="U182">
        <v>1600</v>
      </c>
      <c r="V182">
        <v>23.1</v>
      </c>
    </row>
    <row r="183" spans="19:22" ht="12.75">
      <c r="S183" s="499">
        <v>38642</v>
      </c>
      <c r="T183" s="501">
        <v>23.05</v>
      </c>
      <c r="U183">
        <v>1600</v>
      </c>
      <c r="V183">
        <v>23.05</v>
      </c>
    </row>
    <row r="184" spans="19:22" ht="12.75">
      <c r="S184" s="499">
        <v>38643</v>
      </c>
      <c r="T184" s="501">
        <v>22.75</v>
      </c>
      <c r="U184">
        <v>1600</v>
      </c>
      <c r="V184">
        <v>22.75</v>
      </c>
    </row>
    <row r="185" spans="19:22" ht="12.75">
      <c r="S185" s="499">
        <v>38644</v>
      </c>
      <c r="T185" s="501">
        <v>22.5</v>
      </c>
      <c r="U185">
        <v>1600</v>
      </c>
      <c r="V185">
        <v>22.5</v>
      </c>
    </row>
    <row r="186" spans="19:22" ht="12.75">
      <c r="S186" s="499">
        <v>38645</v>
      </c>
      <c r="T186" s="501">
        <v>22.05</v>
      </c>
      <c r="U186">
        <v>1600</v>
      </c>
      <c r="V186">
        <v>22.05</v>
      </c>
    </row>
    <row r="187" spans="19:22" ht="12.75">
      <c r="S187" s="499">
        <v>38646</v>
      </c>
      <c r="T187" s="502">
        <v>21.8</v>
      </c>
      <c r="U187">
        <v>1600</v>
      </c>
      <c r="V187">
        <v>21.8</v>
      </c>
    </row>
    <row r="188" spans="19:22" ht="12.75">
      <c r="S188" s="499">
        <v>38649</v>
      </c>
      <c r="T188" s="501">
        <v>21.4</v>
      </c>
      <c r="U188">
        <v>1600</v>
      </c>
      <c r="V188">
        <v>21.4</v>
      </c>
    </row>
    <row r="189" spans="19:22" ht="12.75">
      <c r="S189" s="499">
        <v>38650</v>
      </c>
      <c r="T189" s="501">
        <v>21.45</v>
      </c>
      <c r="U189">
        <v>1600</v>
      </c>
      <c r="V189">
        <v>21.45</v>
      </c>
    </row>
    <row r="190" spans="19:22" ht="12.75">
      <c r="S190" s="499">
        <v>38651</v>
      </c>
      <c r="T190" s="501">
        <v>21.65</v>
      </c>
      <c r="U190">
        <v>1600</v>
      </c>
      <c r="V190">
        <v>21.65</v>
      </c>
    </row>
    <row r="191" spans="19:22" ht="12.75">
      <c r="S191" s="499">
        <v>38652</v>
      </c>
      <c r="T191" s="501">
        <v>21.75</v>
      </c>
      <c r="U191">
        <v>1600</v>
      </c>
      <c r="V191">
        <v>21.75</v>
      </c>
    </row>
    <row r="192" spans="19:22" ht="12.75">
      <c r="S192" s="499">
        <v>38653</v>
      </c>
      <c r="T192" s="502">
        <v>22</v>
      </c>
      <c r="U192">
        <v>1600</v>
      </c>
      <c r="V192">
        <v>22</v>
      </c>
    </row>
    <row r="193" spans="19:22" ht="12.75">
      <c r="S193" s="499">
        <v>38656</v>
      </c>
      <c r="T193" s="501">
        <v>22.03</v>
      </c>
      <c r="U193">
        <v>1600</v>
      </c>
      <c r="V193">
        <v>22.03</v>
      </c>
    </row>
    <row r="194" spans="19:22" ht="12.75">
      <c r="S194" s="499">
        <v>38657</v>
      </c>
      <c r="T194" s="501">
        <v>21.73</v>
      </c>
      <c r="U194">
        <v>1600</v>
      </c>
      <c r="V194">
        <v>21.73</v>
      </c>
    </row>
    <row r="195" spans="19:22" ht="12.75">
      <c r="S195" s="499">
        <v>38658</v>
      </c>
      <c r="T195" s="501">
        <v>21.5</v>
      </c>
      <c r="U195">
        <v>1600</v>
      </c>
      <c r="V195">
        <v>21.5</v>
      </c>
    </row>
    <row r="196" spans="19:22" ht="12.75">
      <c r="S196" s="499">
        <v>38659</v>
      </c>
      <c r="T196" s="501">
        <v>20.95</v>
      </c>
      <c r="U196">
        <v>1600</v>
      </c>
      <c r="V196">
        <v>20.95</v>
      </c>
    </row>
    <row r="197" spans="19:22" ht="12.75">
      <c r="S197" s="499">
        <v>38660</v>
      </c>
      <c r="T197" s="502">
        <v>21.4</v>
      </c>
      <c r="U197">
        <v>1600</v>
      </c>
      <c r="V197">
        <v>21.4</v>
      </c>
    </row>
    <row r="198" spans="19:22" ht="12.75">
      <c r="S198" s="499">
        <v>38663</v>
      </c>
      <c r="T198" s="501">
        <v>21.65</v>
      </c>
      <c r="U198">
        <v>1600</v>
      </c>
      <c r="V198" s="541">
        <v>21.65</v>
      </c>
    </row>
    <row r="199" spans="19:22" ht="12.75">
      <c r="S199" s="499">
        <v>38664</v>
      </c>
      <c r="T199" s="501">
        <v>22.37</v>
      </c>
      <c r="U199">
        <v>1600</v>
      </c>
      <c r="V199" s="541">
        <v>22.38</v>
      </c>
    </row>
    <row r="200" spans="19:22" ht="12.75">
      <c r="S200" s="499">
        <v>38665</v>
      </c>
      <c r="T200" s="501">
        <v>22.73</v>
      </c>
      <c r="U200">
        <v>1600</v>
      </c>
      <c r="V200" s="541">
        <v>22.73</v>
      </c>
    </row>
    <row r="201" spans="19:22" ht="12.75">
      <c r="S201" s="499">
        <v>38666</v>
      </c>
      <c r="T201" s="501">
        <v>22.8</v>
      </c>
      <c r="U201">
        <v>1600</v>
      </c>
      <c r="V201" s="541">
        <v>22.8</v>
      </c>
    </row>
    <row r="202" spans="19:22" ht="12.75">
      <c r="S202" s="499">
        <v>38667</v>
      </c>
      <c r="T202" s="502">
        <v>22.65</v>
      </c>
      <c r="U202">
        <v>1600</v>
      </c>
      <c r="V202" s="541">
        <v>22.65</v>
      </c>
    </row>
    <row r="203" spans="19:22" ht="12.75">
      <c r="S203" s="499">
        <v>38670</v>
      </c>
      <c r="T203" s="501">
        <v>23.15</v>
      </c>
      <c r="U203">
        <v>1600</v>
      </c>
      <c r="V203" s="541">
        <v>23.15</v>
      </c>
    </row>
    <row r="204" spans="19:22" ht="12.75">
      <c r="S204" s="499">
        <v>38671</v>
      </c>
      <c r="T204" s="501">
        <v>22.85</v>
      </c>
      <c r="U204">
        <v>1600</v>
      </c>
      <c r="V204" s="541">
        <v>22.85</v>
      </c>
    </row>
    <row r="205" spans="19:22" ht="12.75">
      <c r="S205" s="499">
        <v>38672</v>
      </c>
      <c r="T205" s="501">
        <v>22.7</v>
      </c>
      <c r="U205">
        <v>1600</v>
      </c>
      <c r="V205">
        <v>22.7</v>
      </c>
    </row>
    <row r="206" spans="19:22" ht="12.75">
      <c r="S206" s="499">
        <v>38673</v>
      </c>
      <c r="T206" s="501">
        <v>22.65</v>
      </c>
      <c r="U206">
        <v>1600</v>
      </c>
      <c r="V206">
        <v>22.65</v>
      </c>
    </row>
    <row r="207" spans="19:22" ht="12.75">
      <c r="S207" s="499">
        <v>38674</v>
      </c>
      <c r="T207" s="502">
        <v>21.7</v>
      </c>
      <c r="U207">
        <v>1600</v>
      </c>
      <c r="V207">
        <v>21.7</v>
      </c>
    </row>
    <row r="208" spans="19:22" ht="12.75">
      <c r="S208" s="499">
        <v>38677</v>
      </c>
      <c r="T208" s="501">
        <v>21.45</v>
      </c>
      <c r="U208">
        <v>1600</v>
      </c>
      <c r="V208">
        <v>21.45</v>
      </c>
    </row>
    <row r="209" spans="19:22" ht="12.75">
      <c r="S209" s="499">
        <v>38678</v>
      </c>
      <c r="T209" s="501">
        <v>22.03</v>
      </c>
      <c r="U209">
        <v>1600</v>
      </c>
      <c r="V209">
        <v>22.03</v>
      </c>
    </row>
    <row r="210" spans="19:22" ht="12.75">
      <c r="S210" s="499">
        <v>38679</v>
      </c>
      <c r="T210" s="501">
        <v>21.25</v>
      </c>
      <c r="U210">
        <v>1600</v>
      </c>
      <c r="V210">
        <v>21.25</v>
      </c>
    </row>
    <row r="211" spans="19:22" ht="12.75">
      <c r="S211" s="499">
        <v>38680</v>
      </c>
      <c r="T211" s="501">
        <v>20.55</v>
      </c>
      <c r="U211">
        <v>1600</v>
      </c>
      <c r="V211">
        <v>20.55</v>
      </c>
    </row>
    <row r="212" spans="19:22" ht="12.75">
      <c r="S212" s="499">
        <v>38681</v>
      </c>
      <c r="T212" s="502">
        <v>20.05</v>
      </c>
      <c r="U212">
        <v>1600</v>
      </c>
      <c r="V212">
        <v>20.05</v>
      </c>
    </row>
    <row r="213" spans="19:22" ht="12.75">
      <c r="S213" s="499">
        <v>38684</v>
      </c>
      <c r="T213" s="501">
        <v>20.33</v>
      </c>
      <c r="U213">
        <v>1600</v>
      </c>
      <c r="V213">
        <v>20.33</v>
      </c>
    </row>
    <row r="214" spans="19:22" ht="12.75">
      <c r="S214" s="499">
        <v>38685</v>
      </c>
      <c r="T214" s="501">
        <v>19.4</v>
      </c>
      <c r="U214">
        <v>1600</v>
      </c>
      <c r="V214">
        <v>19.4</v>
      </c>
    </row>
    <row r="215" spans="19:22" ht="12.75">
      <c r="S215" s="499">
        <v>38686</v>
      </c>
      <c r="T215" s="501">
        <v>19.9</v>
      </c>
      <c r="U215">
        <v>1600</v>
      </c>
      <c r="V215">
        <v>19.9</v>
      </c>
    </row>
    <row r="216" spans="19:21" ht="12.75">
      <c r="S216" s="499">
        <v>38687</v>
      </c>
      <c r="T216" s="501"/>
      <c r="U216">
        <v>1600</v>
      </c>
    </row>
    <row r="217" spans="19:21" ht="12.75">
      <c r="S217" s="499">
        <v>38688</v>
      </c>
      <c r="T217" s="502"/>
      <c r="U217">
        <v>1600</v>
      </c>
    </row>
    <row r="218" spans="19:21" ht="12.75">
      <c r="S218" s="499">
        <v>38691</v>
      </c>
      <c r="T218" s="501"/>
      <c r="U218">
        <v>1600</v>
      </c>
    </row>
    <row r="219" spans="19:21" ht="12.75">
      <c r="S219" s="499">
        <v>38692</v>
      </c>
      <c r="T219" s="501"/>
      <c r="U219">
        <v>1600</v>
      </c>
    </row>
    <row r="220" spans="19:21" ht="12.75">
      <c r="S220" s="499">
        <v>38693</v>
      </c>
      <c r="T220" s="501"/>
      <c r="U220">
        <v>1600</v>
      </c>
    </row>
    <row r="221" spans="19:21" ht="12.75">
      <c r="S221" s="499">
        <v>38694</v>
      </c>
      <c r="T221" s="501"/>
      <c r="U221">
        <v>1600</v>
      </c>
    </row>
    <row r="222" spans="19:21" ht="12.75">
      <c r="S222" s="499">
        <v>38695</v>
      </c>
      <c r="T222" s="502"/>
      <c r="U222">
        <v>1600</v>
      </c>
    </row>
    <row r="223" spans="19:21" ht="12.75">
      <c r="S223" s="499">
        <v>38698</v>
      </c>
      <c r="T223" s="501"/>
      <c r="U223">
        <v>1600</v>
      </c>
    </row>
    <row r="224" spans="19:21" ht="12.75">
      <c r="S224" s="499">
        <v>38699</v>
      </c>
      <c r="T224" s="501"/>
      <c r="U224">
        <v>1600</v>
      </c>
    </row>
    <row r="225" spans="19:21" ht="12.75">
      <c r="S225" s="499">
        <v>38700</v>
      </c>
      <c r="T225" s="501"/>
      <c r="U225">
        <v>1600</v>
      </c>
    </row>
    <row r="226" spans="19:21" ht="12.75">
      <c r="S226" s="499">
        <v>38701</v>
      </c>
      <c r="T226" s="501"/>
      <c r="U226">
        <v>1600</v>
      </c>
    </row>
    <row r="227" spans="19:21" ht="12.75">
      <c r="S227" s="499">
        <v>38702</v>
      </c>
      <c r="T227" s="501"/>
      <c r="U227">
        <v>1600</v>
      </c>
    </row>
    <row r="228" spans="19:21" ht="12.75">
      <c r="S228" s="499">
        <v>38705</v>
      </c>
      <c r="U228">
        <v>1600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5.28125" style="0" customWidth="1"/>
    <col min="2" max="2" width="32.8515625" style="0" customWidth="1"/>
    <col min="3" max="3" width="9.140625" style="125" customWidth="1"/>
    <col min="4" max="4" width="2.00390625" style="125" customWidth="1"/>
    <col min="5" max="6" width="9.140625" style="125" customWidth="1"/>
    <col min="7" max="7" width="9.8515625" style="125" bestFit="1" customWidth="1"/>
    <col min="8" max="8" width="1.8515625" style="125" customWidth="1"/>
    <col min="9" max="9" width="9.140625" style="125" customWidth="1"/>
    <col min="10" max="10" width="1.8515625" style="125" customWidth="1"/>
    <col min="11" max="11" width="9.140625" style="130" customWidth="1"/>
    <col min="12" max="12" width="3.00390625" style="0" customWidth="1"/>
    <col min="13" max="13" width="15.140625" style="0" customWidth="1"/>
  </cols>
  <sheetData>
    <row r="1" spans="1:11" s="132" customFormat="1" ht="15.75">
      <c r="A1" s="131" t="s">
        <v>514</v>
      </c>
      <c r="B1" s="131" t="s">
        <v>517</v>
      </c>
      <c r="C1" s="120"/>
      <c r="D1" s="121"/>
      <c r="E1" s="121"/>
      <c r="F1" s="121"/>
      <c r="G1" s="121"/>
      <c r="H1" s="121"/>
      <c r="I1" s="121"/>
      <c r="J1" s="121"/>
      <c r="K1" s="122"/>
    </row>
    <row r="2" spans="1:12" s="23" customFormat="1" ht="15.75">
      <c r="A2" s="131"/>
      <c r="B2" s="131"/>
      <c r="C2" s="120"/>
      <c r="D2" s="352"/>
      <c r="E2" s="121"/>
      <c r="F2" s="121"/>
      <c r="G2" s="121"/>
      <c r="H2" s="121"/>
      <c r="I2" s="121"/>
      <c r="J2" s="121"/>
      <c r="K2" s="122"/>
      <c r="L2" s="132"/>
    </row>
    <row r="3" spans="1:12" ht="14.25">
      <c r="A3" s="139"/>
      <c r="B3" s="172"/>
      <c r="C3" s="123" t="s">
        <v>48</v>
      </c>
      <c r="D3" s="223"/>
      <c r="E3" s="123" t="s">
        <v>49</v>
      </c>
      <c r="F3" s="123" t="s">
        <v>50</v>
      </c>
      <c r="G3" s="123" t="s">
        <v>51</v>
      </c>
      <c r="H3" s="123"/>
      <c r="I3" s="123" t="s">
        <v>52</v>
      </c>
      <c r="J3" s="123"/>
      <c r="K3" s="388" t="s">
        <v>53</v>
      </c>
      <c r="L3" s="139"/>
    </row>
    <row r="4" spans="1:15" ht="14.25">
      <c r="A4" s="139"/>
      <c r="B4" s="139" t="s">
        <v>386</v>
      </c>
      <c r="C4" s="422">
        <f>C6+C11+C12</f>
        <v>12677</v>
      </c>
      <c r="D4" s="422"/>
      <c r="E4" s="422">
        <f>E5+E11+E6+E12</f>
        <v>16617</v>
      </c>
      <c r="F4" s="422">
        <f>F6+F11+F13</f>
        <v>1507</v>
      </c>
      <c r="G4" s="422">
        <f>G6+G11+G12</f>
        <v>28793</v>
      </c>
      <c r="H4" s="422"/>
      <c r="I4" s="422">
        <f>I5+I6+I11+I12</f>
        <v>33212</v>
      </c>
      <c r="J4" s="315"/>
      <c r="K4" s="315">
        <f>C4+E4+F4+G4+I4</f>
        <v>92806</v>
      </c>
      <c r="L4" s="139"/>
      <c r="N4" s="12"/>
      <c r="O4" s="12"/>
    </row>
    <row r="5" spans="1:18" ht="14.25">
      <c r="A5" s="139"/>
      <c r="B5" s="139" t="s">
        <v>203</v>
      </c>
      <c r="C5" s="378" t="s">
        <v>138</v>
      </c>
      <c r="D5" s="353"/>
      <c r="E5" s="315">
        <v>2671</v>
      </c>
      <c r="F5" s="378" t="s">
        <v>63</v>
      </c>
      <c r="G5" s="378" t="s">
        <v>63</v>
      </c>
      <c r="H5" s="318"/>
      <c r="I5" s="318">
        <v>8961</v>
      </c>
      <c r="J5" s="353"/>
      <c r="K5" s="315">
        <f>E5+I5</f>
        <v>11632</v>
      </c>
      <c r="L5" s="139"/>
      <c r="N5" s="12"/>
      <c r="R5" s="139"/>
    </row>
    <row r="6" spans="1:14" ht="12.75">
      <c r="A6" s="139"/>
      <c r="B6" s="139" t="s">
        <v>204</v>
      </c>
      <c r="C6" s="315">
        <f>SUM(C7:C10)</f>
        <v>9529</v>
      </c>
      <c r="D6" s="318"/>
      <c r="E6" s="315">
        <f>SUM(E7:E10)</f>
        <v>10847</v>
      </c>
      <c r="F6" s="378">
        <f>F10</f>
        <v>116</v>
      </c>
      <c r="G6" s="378">
        <f>SUM(G7:G10)</f>
        <v>244</v>
      </c>
      <c r="H6" s="378"/>
      <c r="I6" s="318">
        <f>SUM(I7:I10)</f>
        <v>7576</v>
      </c>
      <c r="J6" s="318"/>
      <c r="K6" s="315">
        <f aca="true" t="shared" si="0" ref="K6:K13">C6+E6+F6+G6+I6</f>
        <v>28312</v>
      </c>
      <c r="L6" s="139"/>
      <c r="N6" s="12"/>
    </row>
    <row r="7" spans="1:14" ht="14.25">
      <c r="A7" s="139"/>
      <c r="B7" s="227" t="s">
        <v>509</v>
      </c>
      <c r="C7" s="318">
        <v>1192</v>
      </c>
      <c r="D7" s="353" t="s">
        <v>78</v>
      </c>
      <c r="E7" s="318">
        <v>3286</v>
      </c>
      <c r="F7" s="378" t="s">
        <v>63</v>
      </c>
      <c r="G7" s="318">
        <v>0</v>
      </c>
      <c r="H7" s="318"/>
      <c r="I7" s="318">
        <v>2298</v>
      </c>
      <c r="J7" s="353"/>
      <c r="K7" s="315">
        <f>C7+E7+G7+I7</f>
        <v>6776</v>
      </c>
      <c r="L7" s="139"/>
      <c r="M7" s="30"/>
      <c r="N7" s="12"/>
    </row>
    <row r="8" spans="1:14" ht="14.25">
      <c r="A8" s="139"/>
      <c r="B8" s="227" t="s">
        <v>285</v>
      </c>
      <c r="C8" s="318">
        <v>7518</v>
      </c>
      <c r="D8" s="353"/>
      <c r="E8" s="318">
        <v>3904</v>
      </c>
      <c r="F8" s="378" t="s">
        <v>63</v>
      </c>
      <c r="G8" s="318">
        <v>131</v>
      </c>
      <c r="H8" s="318"/>
      <c r="I8" s="318">
        <v>2626</v>
      </c>
      <c r="J8" s="353"/>
      <c r="K8" s="315">
        <f>C8+E8+G8+I8</f>
        <v>14179</v>
      </c>
      <c r="L8" s="139"/>
      <c r="M8" s="12"/>
      <c r="N8" s="12"/>
    </row>
    <row r="9" spans="1:14" ht="15" customHeight="1">
      <c r="A9" s="139"/>
      <c r="B9" s="227" t="s">
        <v>286</v>
      </c>
      <c r="C9" s="318">
        <v>549</v>
      </c>
      <c r="D9" s="353"/>
      <c r="E9" s="318">
        <v>2876</v>
      </c>
      <c r="F9" s="378" t="s">
        <v>63</v>
      </c>
      <c r="G9" s="318">
        <v>49</v>
      </c>
      <c r="H9" s="353"/>
      <c r="I9" s="318">
        <v>1029</v>
      </c>
      <c r="J9" s="318"/>
      <c r="K9" s="315">
        <f>C9+E9+G9+I9</f>
        <v>4503</v>
      </c>
      <c r="L9" s="139"/>
      <c r="N9" s="12"/>
    </row>
    <row r="10" spans="1:17" ht="14.25">
      <c r="A10" s="139"/>
      <c r="B10" s="227" t="s">
        <v>205</v>
      </c>
      <c r="C10" s="318">
        <v>270</v>
      </c>
      <c r="D10" s="318"/>
      <c r="E10" s="318">
        <v>781</v>
      </c>
      <c r="F10" s="318">
        <v>116</v>
      </c>
      <c r="G10" s="318">
        <v>64</v>
      </c>
      <c r="H10" s="318"/>
      <c r="I10" s="318">
        <v>1623</v>
      </c>
      <c r="J10" s="353"/>
      <c r="K10" s="315">
        <f t="shared" si="0"/>
        <v>2854</v>
      </c>
      <c r="L10" s="139"/>
      <c r="N10" s="12"/>
      <c r="Q10" s="139"/>
    </row>
    <row r="11" spans="1:17" ht="14.25">
      <c r="A11" s="139"/>
      <c r="B11" s="139" t="s">
        <v>202</v>
      </c>
      <c r="C11" s="318">
        <v>10</v>
      </c>
      <c r="D11" s="318"/>
      <c r="E11" s="318">
        <v>3017</v>
      </c>
      <c r="F11" s="343">
        <v>1159</v>
      </c>
      <c r="G11" s="318">
        <v>28268</v>
      </c>
      <c r="H11" s="318"/>
      <c r="I11" s="318">
        <v>16150</v>
      </c>
      <c r="J11" s="353"/>
      <c r="K11" s="315">
        <f t="shared" si="0"/>
        <v>48604</v>
      </c>
      <c r="L11" s="139"/>
      <c r="N11" s="12"/>
      <c r="Q11" s="139"/>
    </row>
    <row r="12" spans="1:17" ht="14.25">
      <c r="A12" s="139"/>
      <c r="B12" s="139" t="s">
        <v>86</v>
      </c>
      <c r="C12" s="318">
        <v>3138</v>
      </c>
      <c r="D12" s="353"/>
      <c r="E12" s="315">
        <v>82</v>
      </c>
      <c r="F12" s="491" t="s">
        <v>138</v>
      </c>
      <c r="G12" s="318">
        <v>281</v>
      </c>
      <c r="H12" s="318"/>
      <c r="I12" s="318">
        <v>525</v>
      </c>
      <c r="J12" s="353"/>
      <c r="K12" s="315">
        <f>C12+E12+G12+I12</f>
        <v>4026</v>
      </c>
      <c r="L12" s="139"/>
      <c r="N12" s="12"/>
      <c r="Q12" s="139"/>
    </row>
    <row r="13" spans="1:14" ht="12.75">
      <c r="A13" s="139"/>
      <c r="B13" s="139" t="s">
        <v>87</v>
      </c>
      <c r="C13" s="318"/>
      <c r="D13" s="318"/>
      <c r="E13" s="318"/>
      <c r="F13" s="378">
        <v>232</v>
      </c>
      <c r="G13" s="318"/>
      <c r="H13" s="318"/>
      <c r="I13" s="318"/>
      <c r="J13" s="318"/>
      <c r="K13" s="315">
        <f t="shared" si="0"/>
        <v>232</v>
      </c>
      <c r="L13" s="139"/>
      <c r="N13" s="12"/>
    </row>
    <row r="14" spans="1:14" ht="14.25">
      <c r="A14" s="139"/>
      <c r="C14" s="488"/>
      <c r="D14" s="489"/>
      <c r="E14" s="490"/>
      <c r="F14" s="229"/>
      <c r="G14" s="490"/>
      <c r="H14" s="490"/>
      <c r="I14" s="488"/>
      <c r="J14" s="488"/>
      <c r="K14" s="424"/>
      <c r="L14" s="139"/>
      <c r="M14" s="12"/>
      <c r="N14" s="12"/>
    </row>
    <row r="15" spans="1:12" ht="14.25">
      <c r="A15" s="139"/>
      <c r="B15" s="139" t="s">
        <v>420</v>
      </c>
      <c r="C15" s="314">
        <v>238</v>
      </c>
      <c r="D15" s="226"/>
      <c r="E15" s="315">
        <v>50</v>
      </c>
      <c r="F15" s="315">
        <v>5</v>
      </c>
      <c r="G15" s="315">
        <v>583</v>
      </c>
      <c r="H15" s="314"/>
      <c r="I15" s="314">
        <v>325</v>
      </c>
      <c r="J15" s="222"/>
      <c r="K15" s="394">
        <f>C15+E15+F15+G15+I15</f>
        <v>1201</v>
      </c>
      <c r="L15" s="139"/>
    </row>
    <row r="16" spans="1:12" ht="14.25">
      <c r="A16" s="139"/>
      <c r="B16" s="139" t="s">
        <v>421</v>
      </c>
      <c r="C16" s="432">
        <v>271</v>
      </c>
      <c r="D16" s="226"/>
      <c r="E16" s="378"/>
      <c r="F16" s="315">
        <v>6</v>
      </c>
      <c r="G16" s="315">
        <v>170</v>
      </c>
      <c r="H16" s="314"/>
      <c r="I16" s="379">
        <v>664</v>
      </c>
      <c r="J16" s="228"/>
      <c r="K16" s="394">
        <f>C16+E16+F16+G16+I16</f>
        <v>1111</v>
      </c>
      <c r="L16" s="139"/>
    </row>
    <row r="17" spans="1:12" ht="12.75">
      <c r="A17" s="139"/>
      <c r="B17" s="139"/>
      <c r="C17" s="127"/>
      <c r="D17" s="127"/>
      <c r="E17" s="127"/>
      <c r="F17" s="127"/>
      <c r="G17" s="127"/>
      <c r="H17" s="127"/>
      <c r="I17" s="127"/>
      <c r="J17" s="127"/>
      <c r="K17" s="425"/>
      <c r="L17" s="139"/>
    </row>
    <row r="18" spans="1:12" ht="14.25">
      <c r="A18" s="139"/>
      <c r="B18" s="193" t="s">
        <v>553</v>
      </c>
      <c r="C18" s="315">
        <v>93</v>
      </c>
      <c r="D18" s="315"/>
      <c r="E18" s="315">
        <v>255</v>
      </c>
      <c r="F18" s="315"/>
      <c r="G18" s="315"/>
      <c r="H18" s="315"/>
      <c r="I18" s="315">
        <v>500</v>
      </c>
      <c r="J18" s="315"/>
      <c r="K18" s="422">
        <f>C18+E18+I18</f>
        <v>848</v>
      </c>
      <c r="L18" s="139"/>
    </row>
    <row r="19" spans="1:12" ht="12.75">
      <c r="A19" s="139"/>
      <c r="B19" s="193"/>
      <c r="C19" s="127"/>
      <c r="D19" s="127"/>
      <c r="E19" s="127"/>
      <c r="F19" s="127"/>
      <c r="G19" s="127"/>
      <c r="H19" s="127"/>
      <c r="I19" s="127"/>
      <c r="J19" s="127"/>
      <c r="K19" s="425"/>
      <c r="L19" s="139"/>
    </row>
    <row r="20" spans="1:11" s="139" customFormat="1" ht="12.75">
      <c r="A20" s="123" t="s">
        <v>77</v>
      </c>
      <c r="B20" s="125" t="s">
        <v>259</v>
      </c>
      <c r="C20" s="127"/>
      <c r="D20" s="127"/>
      <c r="E20" s="127"/>
      <c r="F20" s="127"/>
      <c r="G20" s="127"/>
      <c r="H20" s="127"/>
      <c r="I20" s="127"/>
      <c r="J20" s="127"/>
      <c r="K20" s="128"/>
    </row>
    <row r="21" spans="1:11" s="139" customFormat="1" ht="12.75">
      <c r="A21" s="158"/>
      <c r="B21" s="125" t="s">
        <v>282</v>
      </c>
      <c r="C21" s="127"/>
      <c r="D21" s="127"/>
      <c r="E21" s="127"/>
      <c r="F21" s="127"/>
      <c r="G21" s="127"/>
      <c r="H21" s="127"/>
      <c r="I21" s="127"/>
      <c r="J21" s="127"/>
      <c r="K21" s="128"/>
    </row>
    <row r="22" spans="1:12" ht="12.75">
      <c r="A22" s="173" t="s">
        <v>78</v>
      </c>
      <c r="B22" s="621" t="s">
        <v>591</v>
      </c>
      <c r="C22" s="127"/>
      <c r="D22" s="127"/>
      <c r="E22" s="127"/>
      <c r="F22" s="127"/>
      <c r="G22" s="127"/>
      <c r="H22" s="127"/>
      <c r="I22" s="127"/>
      <c r="J22" s="127"/>
      <c r="K22" s="128"/>
      <c r="L22" s="139"/>
    </row>
    <row r="23" spans="1:12" ht="12.75">
      <c r="A23" s="173" t="s">
        <v>119</v>
      </c>
      <c r="B23" s="125" t="s">
        <v>387</v>
      </c>
      <c r="K23" s="125"/>
      <c r="L23" s="139"/>
    </row>
    <row r="24" spans="1:12" ht="12.75">
      <c r="A24" s="173"/>
      <c r="B24" s="125" t="s">
        <v>388</v>
      </c>
      <c r="K24" s="125"/>
      <c r="L24" s="139"/>
    </row>
    <row r="25" spans="1:12" ht="12.75">
      <c r="A25" s="139"/>
      <c r="B25" s="139"/>
      <c r="K25" s="125"/>
      <c r="L25" s="139"/>
    </row>
    <row r="26" spans="1:12" ht="15">
      <c r="A26" s="131" t="s">
        <v>515</v>
      </c>
      <c r="B26" s="131" t="s">
        <v>518</v>
      </c>
      <c r="C26" s="120"/>
      <c r="D26" s="121"/>
      <c r="E26" s="121"/>
      <c r="F26" s="121"/>
      <c r="K26" s="125"/>
      <c r="L26" s="139"/>
    </row>
    <row r="27" spans="1:12" ht="12.75">
      <c r="A27" s="139"/>
      <c r="B27" s="139"/>
      <c r="K27" s="125"/>
      <c r="L27" s="139"/>
    </row>
    <row r="28" spans="1:12" ht="14.25">
      <c r="A28" s="139"/>
      <c r="B28" s="172"/>
      <c r="C28" s="492" t="s">
        <v>48</v>
      </c>
      <c r="D28" s="353"/>
      <c r="E28" s="492" t="s">
        <v>49</v>
      </c>
      <c r="F28" s="492" t="s">
        <v>50</v>
      </c>
      <c r="G28" s="492" t="s">
        <v>51</v>
      </c>
      <c r="H28" s="492"/>
      <c r="I28" s="492" t="s">
        <v>52</v>
      </c>
      <c r="J28" s="492"/>
      <c r="K28" s="493" t="s">
        <v>53</v>
      </c>
      <c r="L28" s="139"/>
    </row>
    <row r="29" spans="1:12" ht="14.25">
      <c r="A29" s="139"/>
      <c r="B29" s="139" t="s">
        <v>386</v>
      </c>
      <c r="C29" s="315">
        <f>C31+C32</f>
        <v>12677</v>
      </c>
      <c r="D29" s="315"/>
      <c r="E29" s="315">
        <f>E30+E31+E32</f>
        <v>16617</v>
      </c>
      <c r="F29" s="315">
        <v>1507</v>
      </c>
      <c r="G29" s="315">
        <f>G31+G32</f>
        <v>28793</v>
      </c>
      <c r="H29" s="315"/>
      <c r="I29" s="422">
        <f>I30+I31+I32</f>
        <v>33212</v>
      </c>
      <c r="J29" s="315"/>
      <c r="K29" s="315">
        <f>C29+E29+F29+G29+I29</f>
        <v>92806</v>
      </c>
      <c r="L29" s="139"/>
    </row>
    <row r="30" spans="1:12" ht="14.25">
      <c r="A30" s="139"/>
      <c r="B30" s="139" t="s">
        <v>203</v>
      </c>
      <c r="C30" s="318" t="s">
        <v>138</v>
      </c>
      <c r="D30" s="353"/>
      <c r="E30" s="315">
        <v>2671</v>
      </c>
      <c r="F30" s="378"/>
      <c r="G30" s="318"/>
      <c r="H30" s="318"/>
      <c r="I30" s="318">
        <v>8961</v>
      </c>
      <c r="J30" s="353"/>
      <c r="K30" s="318">
        <f>E30+I30</f>
        <v>11632</v>
      </c>
      <c r="L30" s="139"/>
    </row>
    <row r="31" spans="1:12" ht="14.25">
      <c r="A31" s="139"/>
      <c r="B31" s="139" t="s">
        <v>521</v>
      </c>
      <c r="C31" s="378">
        <v>8394</v>
      </c>
      <c r="D31" s="318"/>
      <c r="E31" s="315">
        <v>8561</v>
      </c>
      <c r="F31" s="378">
        <v>116</v>
      </c>
      <c r="G31" s="378">
        <v>64</v>
      </c>
      <c r="H31" s="378"/>
      <c r="I31" s="318">
        <v>4984</v>
      </c>
      <c r="J31" s="318"/>
      <c r="K31" s="318">
        <f aca="true" t="shared" si="1" ref="K31:K36">C31+E31+F31+G31+I31</f>
        <v>22119</v>
      </c>
      <c r="L31" s="139"/>
    </row>
    <row r="32" spans="1:12" ht="14.25">
      <c r="A32" s="139"/>
      <c r="B32" s="139" t="s">
        <v>519</v>
      </c>
      <c r="C32" s="318">
        <f>SUM(C33:C36)</f>
        <v>4283</v>
      </c>
      <c r="D32" s="318"/>
      <c r="E32" s="318">
        <f>SUM(E33:E36)</f>
        <v>5385</v>
      </c>
      <c r="F32" s="378">
        <f>SUM(F33:F37)</f>
        <v>1391</v>
      </c>
      <c r="G32" s="318">
        <f>SUM(G33:G36)</f>
        <v>28729</v>
      </c>
      <c r="H32" s="318"/>
      <c r="I32" s="394">
        <f>I33+I34+I35+I36</f>
        <v>19267</v>
      </c>
      <c r="J32" s="353"/>
      <c r="K32" s="318">
        <f t="shared" si="1"/>
        <v>59055</v>
      </c>
      <c r="L32" s="139"/>
    </row>
    <row r="33" spans="1:12" ht="14.25">
      <c r="A33" s="139"/>
      <c r="B33" s="227" t="s">
        <v>369</v>
      </c>
      <c r="C33" s="318">
        <v>10</v>
      </c>
      <c r="D33" s="353"/>
      <c r="E33" s="318">
        <v>3017</v>
      </c>
      <c r="F33" s="378">
        <v>1159</v>
      </c>
      <c r="G33" s="318">
        <v>28268</v>
      </c>
      <c r="H33" s="318"/>
      <c r="I33" s="318">
        <v>16150</v>
      </c>
      <c r="J33" s="353"/>
      <c r="K33" s="318">
        <f t="shared" si="1"/>
        <v>48604</v>
      </c>
      <c r="L33" s="139"/>
    </row>
    <row r="34" spans="1:12" ht="14.25">
      <c r="A34" s="139"/>
      <c r="B34" s="227" t="s">
        <v>520</v>
      </c>
      <c r="C34" s="318">
        <v>853</v>
      </c>
      <c r="D34" s="353"/>
      <c r="E34" s="318">
        <v>2142</v>
      </c>
      <c r="F34" s="378"/>
      <c r="G34" s="318">
        <v>96</v>
      </c>
      <c r="H34" s="353"/>
      <c r="I34" s="318">
        <v>2372</v>
      </c>
      <c r="J34" s="318"/>
      <c r="K34" s="318">
        <f t="shared" si="1"/>
        <v>5463</v>
      </c>
      <c r="L34" s="139"/>
    </row>
    <row r="35" spans="1:12" ht="14.25">
      <c r="A35" s="139"/>
      <c r="B35" s="227" t="s">
        <v>385</v>
      </c>
      <c r="C35" s="318">
        <v>282</v>
      </c>
      <c r="D35" s="318"/>
      <c r="E35" s="318">
        <v>144</v>
      </c>
      <c r="F35" s="318"/>
      <c r="G35" s="318">
        <v>84</v>
      </c>
      <c r="H35" s="353" t="s">
        <v>120</v>
      </c>
      <c r="I35" s="318">
        <v>220</v>
      </c>
      <c r="J35" s="353"/>
      <c r="K35" s="318">
        <f t="shared" si="1"/>
        <v>730</v>
      </c>
      <c r="L35" s="139"/>
    </row>
    <row r="36" spans="1:12" ht="14.25">
      <c r="A36" s="139"/>
      <c r="B36" s="227" t="s">
        <v>79</v>
      </c>
      <c r="C36" s="318">
        <v>3138</v>
      </c>
      <c r="D36" s="318"/>
      <c r="E36" s="318">
        <v>82</v>
      </c>
      <c r="F36" s="343"/>
      <c r="G36" s="318">
        <v>281</v>
      </c>
      <c r="H36" s="318"/>
      <c r="I36" s="318">
        <v>525</v>
      </c>
      <c r="J36" s="353"/>
      <c r="K36" s="318">
        <f t="shared" si="1"/>
        <v>4026</v>
      </c>
      <c r="L36" s="139"/>
    </row>
    <row r="37" spans="1:13" ht="14.25">
      <c r="A37" s="139"/>
      <c r="B37" s="227" t="s">
        <v>288</v>
      </c>
      <c r="C37" s="318"/>
      <c r="D37" s="353"/>
      <c r="E37" s="315"/>
      <c r="F37" s="378">
        <v>232</v>
      </c>
      <c r="G37" s="318"/>
      <c r="H37" s="318"/>
      <c r="I37" s="423" t="s">
        <v>138</v>
      </c>
      <c r="J37" s="353"/>
      <c r="K37" s="318"/>
      <c r="L37" s="139"/>
      <c r="M37" s="12"/>
    </row>
    <row r="38" spans="1:12" ht="14.25">
      <c r="A38" s="139"/>
      <c r="C38" s="488"/>
      <c r="D38" s="489"/>
      <c r="E38" s="490"/>
      <c r="F38" s="229"/>
      <c r="G38" s="490"/>
      <c r="H38" s="490"/>
      <c r="I38" s="488"/>
      <c r="J38" s="488"/>
      <c r="K38" s="424"/>
      <c r="L38" s="139"/>
    </row>
    <row r="39" spans="1:12" ht="14.25">
      <c r="A39" s="139"/>
      <c r="B39" s="139" t="s">
        <v>420</v>
      </c>
      <c r="C39" s="314">
        <v>238</v>
      </c>
      <c r="D39" s="226"/>
      <c r="E39" s="315">
        <v>50</v>
      </c>
      <c r="F39" s="315">
        <v>5</v>
      </c>
      <c r="G39" s="315">
        <v>583</v>
      </c>
      <c r="H39" s="314"/>
      <c r="I39" s="314">
        <v>325</v>
      </c>
      <c r="J39" s="222"/>
      <c r="K39" s="394">
        <f>C39+E39+F39+G39+I39</f>
        <v>1201</v>
      </c>
      <c r="L39" s="139"/>
    </row>
    <row r="40" spans="1:12" ht="14.25">
      <c r="A40" s="139"/>
      <c r="B40" s="139" t="s">
        <v>421</v>
      </c>
      <c r="C40" s="432">
        <v>271</v>
      </c>
      <c r="D40" s="226"/>
      <c r="E40" s="378"/>
      <c r="F40" s="315">
        <v>6</v>
      </c>
      <c r="G40" s="315">
        <v>170</v>
      </c>
      <c r="H40" s="314"/>
      <c r="I40" s="379">
        <v>664</v>
      </c>
      <c r="J40" s="228"/>
      <c r="K40" s="394">
        <f>C40+E40+F40+G40+I40</f>
        <v>1111</v>
      </c>
      <c r="L40" s="139"/>
    </row>
    <row r="41" spans="1:12" ht="12.75">
      <c r="A41" s="139"/>
      <c r="B41" s="139"/>
      <c r="C41" s="127"/>
      <c r="D41" s="127"/>
      <c r="E41" s="127"/>
      <c r="F41" s="127"/>
      <c r="G41" s="127"/>
      <c r="H41" s="127"/>
      <c r="I41" s="127"/>
      <c r="J41" s="127"/>
      <c r="K41" s="425"/>
      <c r="L41" s="139"/>
    </row>
    <row r="42" spans="1:12" ht="14.25">
      <c r="A42" s="139"/>
      <c r="B42" s="193" t="s">
        <v>553</v>
      </c>
      <c r="C42" s="315">
        <v>93</v>
      </c>
      <c r="D42" s="315"/>
      <c r="E42" s="315">
        <v>255</v>
      </c>
      <c r="F42" s="315"/>
      <c r="G42" s="315"/>
      <c r="H42" s="315"/>
      <c r="I42" s="315">
        <v>500</v>
      </c>
      <c r="J42" s="315"/>
      <c r="K42" s="422">
        <f>C42+I42+E42</f>
        <v>848</v>
      </c>
      <c r="L42" s="139"/>
    </row>
    <row r="43" spans="1:12" ht="12.75">
      <c r="A43" s="139"/>
      <c r="B43" s="139"/>
      <c r="K43" s="125"/>
      <c r="L43" s="139"/>
    </row>
    <row r="44" spans="1:12" ht="12.75">
      <c r="A44" s="123" t="s">
        <v>77</v>
      </c>
      <c r="B44" s="125" t="s">
        <v>259</v>
      </c>
      <c r="K44" s="125"/>
      <c r="L44" s="139"/>
    </row>
    <row r="45" spans="1:12" ht="12.75">
      <c r="A45" s="158"/>
      <c r="B45" s="125" t="s">
        <v>282</v>
      </c>
      <c r="K45" s="125"/>
      <c r="L45" s="139"/>
    </row>
    <row r="46" spans="1:12" ht="12.75">
      <c r="A46" s="173" t="s">
        <v>78</v>
      </c>
      <c r="B46" s="162" t="s">
        <v>522</v>
      </c>
      <c r="K46" s="125"/>
      <c r="L46" s="139"/>
    </row>
    <row r="47" spans="1:12" ht="12.75">
      <c r="A47" s="173" t="s">
        <v>119</v>
      </c>
      <c r="B47" s="125" t="s">
        <v>387</v>
      </c>
      <c r="K47" s="125"/>
      <c r="L47" s="139"/>
    </row>
    <row r="48" spans="1:12" ht="12.75">
      <c r="A48" s="173"/>
      <c r="B48" s="125" t="s">
        <v>388</v>
      </c>
      <c r="K48" s="125"/>
      <c r="L48" s="139"/>
    </row>
    <row r="49" spans="1:12" ht="12.75">
      <c r="A49" s="173" t="s">
        <v>120</v>
      </c>
      <c r="B49" s="125" t="s">
        <v>585</v>
      </c>
      <c r="K49" s="125"/>
      <c r="L49" s="139"/>
    </row>
    <row r="50" spans="1:12" ht="12.75">
      <c r="A50" s="139"/>
      <c r="B50" s="139"/>
      <c r="K50" s="125"/>
      <c r="L50" s="139"/>
    </row>
    <row r="51" spans="1:12" ht="12.75">
      <c r="A51" s="139"/>
      <c r="B51" s="139"/>
      <c r="K51" s="125"/>
      <c r="L51" s="139"/>
    </row>
    <row r="52" spans="1:12" ht="12.75">
      <c r="A52" s="139"/>
      <c r="B52" s="139"/>
      <c r="K52" s="125"/>
      <c r="L52" s="139"/>
    </row>
    <row r="53" spans="1:12" ht="12.75">
      <c r="A53" s="139"/>
      <c r="B53" s="139"/>
      <c r="K53" s="125"/>
      <c r="L53" s="139"/>
    </row>
    <row r="54" spans="1:12" ht="15.75">
      <c r="A54" s="131" t="s">
        <v>5</v>
      </c>
      <c r="B54" s="131" t="s">
        <v>422</v>
      </c>
      <c r="C54" s="121"/>
      <c r="D54" s="121"/>
      <c r="E54" s="121"/>
      <c r="F54" s="121"/>
      <c r="I54" s="121"/>
      <c r="K54" s="122"/>
      <c r="L54" s="139"/>
    </row>
    <row r="55" spans="1:12" ht="15.75">
      <c r="A55" s="131"/>
      <c r="B55" s="131"/>
      <c r="C55" s="121"/>
      <c r="D55" s="121"/>
      <c r="E55" s="121"/>
      <c r="F55" s="121"/>
      <c r="I55" s="121"/>
      <c r="K55" s="122"/>
      <c r="L55" s="139"/>
    </row>
    <row r="56" spans="1:12" ht="12.75">
      <c r="A56" s="139"/>
      <c r="B56" s="172"/>
      <c r="C56" s="129" t="s">
        <v>48</v>
      </c>
      <c r="E56" s="123" t="s">
        <v>49</v>
      </c>
      <c r="F56" s="123" t="s">
        <v>50</v>
      </c>
      <c r="G56" s="123" t="s">
        <v>51</v>
      </c>
      <c r="H56" s="123"/>
      <c r="I56" s="123" t="s">
        <v>52</v>
      </c>
      <c r="K56" s="124" t="s">
        <v>53</v>
      </c>
      <c r="L56" s="139"/>
    </row>
    <row r="57" spans="1:12" ht="12.75">
      <c r="A57" s="139"/>
      <c r="B57" s="139" t="s">
        <v>423</v>
      </c>
      <c r="C57" s="319" t="s">
        <v>80</v>
      </c>
      <c r="D57" s="222"/>
      <c r="E57" s="320">
        <v>13080</v>
      </c>
      <c r="F57" s="320">
        <v>7014</v>
      </c>
      <c r="G57" s="320">
        <v>119723</v>
      </c>
      <c r="H57" s="348"/>
      <c r="I57" s="314">
        <v>65000</v>
      </c>
      <c r="J57" s="222"/>
      <c r="K57" s="126">
        <f>SUM(E57:I57)</f>
        <v>204817</v>
      </c>
      <c r="L57" s="139"/>
    </row>
    <row r="58" spans="1:12" ht="12.75">
      <c r="A58" s="139"/>
      <c r="B58" s="139" t="s">
        <v>366</v>
      </c>
      <c r="C58" s="321" t="s">
        <v>80</v>
      </c>
      <c r="D58" s="221"/>
      <c r="E58" s="320">
        <v>13060</v>
      </c>
      <c r="F58" s="320">
        <v>6790</v>
      </c>
      <c r="G58" s="320">
        <v>118829</v>
      </c>
      <c r="H58" s="348"/>
      <c r="I58" s="314">
        <v>65000</v>
      </c>
      <c r="J58" s="222"/>
      <c r="K58" s="126">
        <f>SUM(E58:I58)</f>
        <v>203679</v>
      </c>
      <c r="L58" s="139"/>
    </row>
    <row r="59" spans="1:12" ht="12.75">
      <c r="A59" s="139"/>
      <c r="B59" s="139" t="s">
        <v>284</v>
      </c>
      <c r="C59" s="319" t="s">
        <v>80</v>
      </c>
      <c r="D59" s="222"/>
      <c r="E59" s="320">
        <f>+E57-E58</f>
        <v>20</v>
      </c>
      <c r="F59" s="320">
        <f>+F57-F58</f>
        <v>224</v>
      </c>
      <c r="G59" s="320">
        <f>+G57-G58</f>
        <v>894</v>
      </c>
      <c r="H59" s="348"/>
      <c r="I59" s="314">
        <f>+I57-I58</f>
        <v>0</v>
      </c>
      <c r="J59" s="222"/>
      <c r="K59" s="126">
        <f>+K57-K58</f>
        <v>1138</v>
      </c>
      <c r="L59" s="139"/>
    </row>
    <row r="60" spans="1:12" ht="12.75">
      <c r="A60" s="139"/>
      <c r="B60" s="139" t="s">
        <v>297</v>
      </c>
      <c r="C60" s="319" t="s">
        <v>80</v>
      </c>
      <c r="D60" s="222"/>
      <c r="E60" s="322" t="s">
        <v>298</v>
      </c>
      <c r="F60" s="322" t="s">
        <v>322</v>
      </c>
      <c r="G60" s="322" t="s">
        <v>299</v>
      </c>
      <c r="H60" s="429"/>
      <c r="I60" s="379" t="s">
        <v>322</v>
      </c>
      <c r="J60" s="222"/>
      <c r="K60" s="126"/>
      <c r="L60" s="139"/>
    </row>
    <row r="61" spans="1:12" ht="12.75">
      <c r="A61" s="139"/>
      <c r="B61" s="139"/>
      <c r="L61" s="139"/>
    </row>
    <row r="62" spans="1:12" ht="12.75">
      <c r="A62" s="139"/>
      <c r="B62" s="139"/>
      <c r="L62" s="139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64" r:id="rId1"/>
  <headerFooter alignWithMargins="0">
    <oddFooter>&amp;CNordel 1999&amp;R&amp;D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="80" zoomScaleNormal="80" zoomScalePageLayoutView="0" workbookViewId="0" topLeftCell="A37">
      <selection activeCell="A95" sqref="A95"/>
    </sheetView>
  </sheetViews>
  <sheetFormatPr defaultColWidth="9.140625" defaultRowHeight="12.75"/>
  <cols>
    <col min="1" max="1" width="3.57421875" style="163" customWidth="1"/>
    <col min="2" max="2" width="21.8515625" style="163" customWidth="1"/>
    <col min="3" max="3" width="24.00390625" style="139" customWidth="1"/>
    <col min="4" max="4" width="9.140625" style="140" customWidth="1"/>
    <col min="5" max="5" width="7.140625" style="141" customWidth="1"/>
    <col min="6" max="6" width="2.8515625" style="141" customWidth="1"/>
    <col min="7" max="7" width="19.28125" style="142" customWidth="1"/>
    <col min="8" max="8" width="17.7109375" style="143" customWidth="1"/>
    <col min="9" max="9" width="7.7109375" style="139" customWidth="1"/>
    <col min="10" max="10" width="21.28125" style="139" bestFit="1" customWidth="1"/>
    <col min="11" max="16384" width="9.140625" style="139" customWidth="1"/>
  </cols>
  <sheetData>
    <row r="1" spans="1:9" s="132" customFormat="1" ht="15">
      <c r="A1" s="131" t="s">
        <v>6</v>
      </c>
      <c r="B1" s="131" t="s">
        <v>424</v>
      </c>
      <c r="D1" s="133"/>
      <c r="E1" s="134"/>
      <c r="F1" s="134"/>
      <c r="G1" s="135"/>
      <c r="H1" s="136"/>
      <c r="I1" s="137"/>
    </row>
    <row r="2" spans="1:2" ht="12.75">
      <c r="A2" s="138"/>
      <c r="B2" s="138"/>
    </row>
    <row r="3" spans="1:8" ht="12.75">
      <c r="A3" s="138"/>
      <c r="B3" s="144" t="s">
        <v>84</v>
      </c>
      <c r="C3" s="144" t="s">
        <v>211</v>
      </c>
      <c r="D3" s="145" t="s">
        <v>315</v>
      </c>
      <c r="E3" s="146" t="s">
        <v>85</v>
      </c>
      <c r="F3" s="146"/>
      <c r="G3" s="147" t="s">
        <v>207</v>
      </c>
      <c r="H3" s="148" t="s">
        <v>212</v>
      </c>
    </row>
    <row r="4" spans="1:8" ht="12.75">
      <c r="A4" s="138"/>
      <c r="B4" s="144"/>
      <c r="C4" s="149"/>
      <c r="D4" s="145"/>
      <c r="E4" s="146"/>
      <c r="F4" s="146"/>
      <c r="G4" s="147" t="s">
        <v>283</v>
      </c>
      <c r="H4" s="148"/>
    </row>
    <row r="5" spans="1:8" ht="12.75">
      <c r="A5" s="138"/>
      <c r="B5" s="144"/>
      <c r="C5" s="149"/>
      <c r="D5" s="145"/>
      <c r="E5" s="146"/>
      <c r="F5" s="146"/>
      <c r="G5" s="147" t="s">
        <v>208</v>
      </c>
      <c r="H5" s="148"/>
    </row>
    <row r="6" spans="1:8" ht="12.75">
      <c r="A6" s="150"/>
      <c r="B6" s="151"/>
      <c r="C6" s="152"/>
      <c r="D6" s="153" t="s">
        <v>55</v>
      </c>
      <c r="E6" s="154" t="s">
        <v>55</v>
      </c>
      <c r="F6" s="154"/>
      <c r="G6" s="155" t="s">
        <v>57</v>
      </c>
      <c r="H6" s="156"/>
    </row>
    <row r="7" spans="1:2" ht="12.75">
      <c r="A7" s="138"/>
      <c r="B7" s="138"/>
    </row>
    <row r="8" spans="1:11" ht="12.75">
      <c r="A8" s="138" t="s">
        <v>312</v>
      </c>
      <c r="B8" s="138"/>
      <c r="K8" s="157"/>
    </row>
    <row r="9" spans="1:11" s="158" customFormat="1" ht="12.75">
      <c r="A9" s="230"/>
      <c r="B9" s="157"/>
      <c r="C9" s="157"/>
      <c r="D9" s="157"/>
      <c r="E9" s="157"/>
      <c r="F9" s="157"/>
      <c r="G9" s="129"/>
      <c r="H9" s="157"/>
      <c r="K9" s="123"/>
    </row>
    <row r="10" spans="1:11" s="158" customFormat="1" ht="12.75">
      <c r="A10" s="230"/>
      <c r="B10" s="157" t="s">
        <v>572</v>
      </c>
      <c r="C10" s="139" t="s">
        <v>559</v>
      </c>
      <c r="D10" s="235"/>
      <c r="E10" s="141">
        <v>12</v>
      </c>
      <c r="F10" s="141"/>
      <c r="G10" s="142"/>
      <c r="H10" s="143" t="s">
        <v>570</v>
      </c>
      <c r="K10" s="123"/>
    </row>
    <row r="11" spans="1:11" s="158" customFormat="1" ht="12.75">
      <c r="A11" s="230"/>
      <c r="B11" s="157"/>
      <c r="C11" s="157" t="s">
        <v>560</v>
      </c>
      <c r="D11" s="157">
        <v>2</v>
      </c>
      <c r="E11" s="157"/>
      <c r="F11" s="157"/>
      <c r="G11" s="157"/>
      <c r="H11" s="157" t="s">
        <v>571</v>
      </c>
      <c r="K11" s="157"/>
    </row>
    <row r="12" spans="1:11" s="158" customFormat="1" ht="12.75">
      <c r="A12" s="230"/>
      <c r="B12" s="157"/>
      <c r="C12" s="157"/>
      <c r="D12" s="157"/>
      <c r="E12" s="157"/>
      <c r="F12" s="157"/>
      <c r="G12" s="157"/>
      <c r="H12" s="157"/>
      <c r="K12" s="157"/>
    </row>
    <row r="13" spans="1:11" s="158" customFormat="1" ht="12.75">
      <c r="A13" s="230"/>
      <c r="B13" s="157" t="s">
        <v>573</v>
      </c>
      <c r="C13" s="139" t="s">
        <v>561</v>
      </c>
      <c r="D13" s="235"/>
      <c r="E13" s="141">
        <v>70</v>
      </c>
      <c r="F13" s="141"/>
      <c r="G13" s="142"/>
      <c r="H13" s="143" t="s">
        <v>571</v>
      </c>
      <c r="K13" s="157"/>
    </row>
    <row r="14" spans="1:11" s="158" customFormat="1" ht="12.75">
      <c r="A14" s="230"/>
      <c r="B14" s="157"/>
      <c r="C14" s="139" t="s">
        <v>562</v>
      </c>
      <c r="D14" s="235"/>
      <c r="E14" s="141">
        <v>2</v>
      </c>
      <c r="F14" s="141"/>
      <c r="G14" s="142"/>
      <c r="H14" s="139" t="s">
        <v>344</v>
      </c>
      <c r="K14" s="157"/>
    </row>
    <row r="15" spans="1:11" s="158" customFormat="1" ht="12.75">
      <c r="A15" s="231"/>
      <c r="B15" s="157"/>
      <c r="C15" s="163" t="s">
        <v>578</v>
      </c>
      <c r="D15" s="232"/>
      <c r="E15" s="159">
        <v>1</v>
      </c>
      <c r="F15" s="159"/>
      <c r="G15" s="233"/>
      <c r="H15" s="139" t="s">
        <v>344</v>
      </c>
      <c r="K15" s="157"/>
    </row>
    <row r="16" spans="1:11" s="158" customFormat="1" ht="12.75">
      <c r="A16" s="231"/>
      <c r="B16" s="157"/>
      <c r="C16" s="163"/>
      <c r="D16" s="232"/>
      <c r="E16" s="159"/>
      <c r="F16" s="159"/>
      <c r="G16" s="233"/>
      <c r="H16" s="143"/>
      <c r="K16" s="157"/>
    </row>
    <row r="17" spans="1:11" s="158" customFormat="1" ht="12.75">
      <c r="A17" s="231"/>
      <c r="B17" s="157" t="s">
        <v>86</v>
      </c>
      <c r="C17" s="572"/>
      <c r="D17" s="232">
        <v>3</v>
      </c>
      <c r="E17" s="159"/>
      <c r="F17" s="159"/>
      <c r="G17" s="233"/>
      <c r="H17" s="143"/>
      <c r="K17" s="157"/>
    </row>
    <row r="18" spans="1:8" s="158" customFormat="1" ht="12.75">
      <c r="A18" s="231"/>
      <c r="B18" s="157"/>
      <c r="C18" s="139"/>
      <c r="D18" s="232"/>
      <c r="E18" s="232"/>
      <c r="F18" s="232"/>
      <c r="G18" s="233"/>
      <c r="H18" s="160"/>
    </row>
    <row r="19" spans="1:8" s="158" customFormat="1" ht="12.75">
      <c r="A19" s="231" t="s">
        <v>574</v>
      </c>
      <c r="B19" s="157"/>
      <c r="C19" s="139"/>
      <c r="D19" s="232"/>
      <c r="E19" s="232"/>
      <c r="F19" s="232"/>
      <c r="G19" s="233"/>
      <c r="H19" s="160"/>
    </row>
    <row r="20" spans="1:8" s="158" customFormat="1" ht="12.75">
      <c r="A20" s="231"/>
      <c r="B20" s="157"/>
      <c r="C20" s="139"/>
      <c r="D20" s="232"/>
      <c r="E20" s="232"/>
      <c r="F20" s="232"/>
      <c r="G20" s="233"/>
      <c r="H20" s="160"/>
    </row>
    <row r="21" spans="1:8" s="158" customFormat="1" ht="12.75">
      <c r="A21" s="138"/>
      <c r="B21" s="157" t="s">
        <v>573</v>
      </c>
      <c r="C21" s="573" t="s">
        <v>563</v>
      </c>
      <c r="D21" s="232">
        <v>3</v>
      </c>
      <c r="E21" s="159"/>
      <c r="F21" s="159"/>
      <c r="G21" s="233"/>
      <c r="H21" s="160" t="s">
        <v>575</v>
      </c>
    </row>
    <row r="22" spans="1:8" s="158" customFormat="1" ht="12.75">
      <c r="A22" s="231"/>
      <c r="B22" s="157"/>
      <c r="C22" s="573" t="s">
        <v>564</v>
      </c>
      <c r="D22" s="232"/>
      <c r="E22" s="159">
        <v>2</v>
      </c>
      <c r="F22" s="159"/>
      <c r="G22" s="233"/>
      <c r="H22" s="160" t="s">
        <v>576</v>
      </c>
    </row>
    <row r="23" spans="1:8" s="158" customFormat="1" ht="12.75">
      <c r="A23" s="231"/>
      <c r="B23" s="157"/>
      <c r="C23" s="139" t="s">
        <v>565</v>
      </c>
      <c r="D23" s="232"/>
      <c r="E23" s="159">
        <v>10</v>
      </c>
      <c r="F23" s="159"/>
      <c r="G23" s="233"/>
      <c r="H23" s="160" t="s">
        <v>577</v>
      </c>
    </row>
    <row r="24" spans="1:8" s="158" customFormat="1" ht="12.75">
      <c r="A24" s="231"/>
      <c r="B24" s="157"/>
      <c r="C24" s="139" t="s">
        <v>566</v>
      </c>
      <c r="D24" s="235">
        <v>8</v>
      </c>
      <c r="E24" s="141"/>
      <c r="F24" s="141"/>
      <c r="G24" s="142"/>
      <c r="H24" s="143" t="s">
        <v>576</v>
      </c>
    </row>
    <row r="25" spans="1:8" s="158" customFormat="1" ht="12.75">
      <c r="A25" s="231"/>
      <c r="B25" s="157"/>
      <c r="C25" s="139" t="s">
        <v>567</v>
      </c>
      <c r="D25" s="235">
        <v>8</v>
      </c>
      <c r="E25" s="141"/>
      <c r="F25" s="141"/>
      <c r="G25" s="142"/>
      <c r="H25" s="143" t="s">
        <v>592</v>
      </c>
    </row>
    <row r="26" spans="1:8" s="158" customFormat="1" ht="12.75">
      <c r="A26" s="231"/>
      <c r="B26" s="157"/>
      <c r="C26" s="139" t="s">
        <v>568</v>
      </c>
      <c r="D26" s="235">
        <v>1</v>
      </c>
      <c r="E26" s="141"/>
      <c r="F26" s="141"/>
      <c r="G26" s="142"/>
      <c r="H26" s="143" t="s">
        <v>576</v>
      </c>
    </row>
    <row r="27" spans="1:8" s="158" customFormat="1" ht="12.75">
      <c r="A27" s="231"/>
      <c r="B27" s="157"/>
      <c r="C27"/>
      <c r="D27"/>
      <c r="E27"/>
      <c r="F27"/>
      <c r="G27"/>
      <c r="H27"/>
    </row>
    <row r="28" spans="1:8" s="158" customFormat="1" ht="12.75">
      <c r="A28" s="231"/>
      <c r="B28" s="157"/>
      <c r="C28" s="139" t="s">
        <v>578</v>
      </c>
      <c r="D28" s="235">
        <v>22</v>
      </c>
      <c r="E28" s="141"/>
      <c r="F28" s="141"/>
      <c r="G28" s="142"/>
      <c r="H28" s="143" t="s">
        <v>558</v>
      </c>
    </row>
    <row r="29" spans="1:8" s="158" customFormat="1" ht="12.75">
      <c r="A29" s="231"/>
      <c r="B29" s="157"/>
      <c r="C29" s="139"/>
      <c r="D29" s="235"/>
      <c r="E29" s="141">
        <v>4</v>
      </c>
      <c r="F29" s="141"/>
      <c r="G29" s="142"/>
      <c r="H29" s="143" t="s">
        <v>582</v>
      </c>
    </row>
    <row r="30" spans="1:8" s="158" customFormat="1" ht="12.75">
      <c r="A30" s="231"/>
      <c r="B30" s="157"/>
      <c r="C30" s="139"/>
      <c r="D30" s="235"/>
      <c r="E30" s="141">
        <v>37</v>
      </c>
      <c r="F30" s="141"/>
      <c r="G30" s="142"/>
      <c r="H30" s="143" t="s">
        <v>581</v>
      </c>
    </row>
    <row r="31" spans="1:8" s="158" customFormat="1" ht="12.75">
      <c r="A31" s="231"/>
      <c r="B31" s="157"/>
      <c r="C31" s="139"/>
      <c r="D31" s="235"/>
      <c r="E31" s="141">
        <v>1</v>
      </c>
      <c r="F31" s="141"/>
      <c r="G31" s="142"/>
      <c r="H31" s="143" t="s">
        <v>583</v>
      </c>
    </row>
    <row r="32" spans="1:8" s="158" customFormat="1" ht="12.75">
      <c r="A32" s="231"/>
      <c r="B32" s="157"/>
      <c r="C32"/>
      <c r="D32"/>
      <c r="E32"/>
      <c r="F32"/>
      <c r="G32"/>
      <c r="H32"/>
    </row>
    <row r="33" spans="1:8" s="158" customFormat="1" ht="12.75">
      <c r="A33" s="231"/>
      <c r="B33" s="157"/>
      <c r="C33" s="139" t="s">
        <v>579</v>
      </c>
      <c r="D33" s="235">
        <v>26</v>
      </c>
      <c r="E33" s="141"/>
      <c r="F33" s="141"/>
      <c r="G33" s="142"/>
      <c r="H33" s="143" t="s">
        <v>580</v>
      </c>
    </row>
    <row r="34" spans="1:8" s="158" customFormat="1" ht="12.75">
      <c r="A34" s="231"/>
      <c r="B34" s="157"/>
      <c r="C34" s="139"/>
      <c r="D34" s="235">
        <v>8</v>
      </c>
      <c r="E34" s="141"/>
      <c r="F34" s="141"/>
      <c r="G34" s="142"/>
      <c r="H34" s="143" t="s">
        <v>575</v>
      </c>
    </row>
    <row r="35" spans="1:8" s="158" customFormat="1" ht="12.75">
      <c r="A35" s="231"/>
      <c r="B35" s="157"/>
      <c r="C35" s="139"/>
      <c r="D35" s="235"/>
      <c r="E35" s="141">
        <v>5</v>
      </c>
      <c r="F35" s="141"/>
      <c r="G35" s="142"/>
      <c r="H35" s="143" t="s">
        <v>569</v>
      </c>
    </row>
    <row r="36" spans="1:8" s="158" customFormat="1" ht="12.75">
      <c r="A36" s="231"/>
      <c r="B36" s="157"/>
      <c r="C36" s="139"/>
      <c r="D36" s="235"/>
      <c r="E36" s="141">
        <v>3</v>
      </c>
      <c r="F36" s="141"/>
      <c r="G36" s="142"/>
      <c r="H36" s="143" t="s">
        <v>582</v>
      </c>
    </row>
    <row r="37" spans="1:8" s="158" customFormat="1" ht="12.75">
      <c r="A37" s="231"/>
      <c r="B37" s="157"/>
      <c r="C37" s="139"/>
      <c r="D37" s="235"/>
      <c r="E37" s="141">
        <v>2</v>
      </c>
      <c r="F37" s="141"/>
      <c r="G37" s="142"/>
      <c r="H37" s="143" t="s">
        <v>581</v>
      </c>
    </row>
    <row r="38" spans="1:8" s="158" customFormat="1" ht="12.75">
      <c r="A38" s="231"/>
      <c r="B38" s="157"/>
      <c r="C38"/>
      <c r="D38"/>
      <c r="E38"/>
      <c r="F38"/>
      <c r="G38"/>
      <c r="H38"/>
    </row>
    <row r="39" spans="1:8" s="158" customFormat="1" ht="12.75">
      <c r="A39" s="231"/>
      <c r="B39" s="157" t="s">
        <v>346</v>
      </c>
      <c r="C39" s="139" t="s">
        <v>344</v>
      </c>
      <c r="D39" s="235"/>
      <c r="E39" s="141">
        <v>5</v>
      </c>
      <c r="F39" s="141"/>
      <c r="G39" s="142"/>
      <c r="H39" s="143" t="s">
        <v>571</v>
      </c>
    </row>
    <row r="40" spans="1:8" s="158" customFormat="1" ht="12.75">
      <c r="A40" s="231"/>
      <c r="B40" s="157"/>
      <c r="C40" s="139"/>
      <c r="D40" s="235">
        <v>2</v>
      </c>
      <c r="E40" s="141"/>
      <c r="F40" s="141"/>
      <c r="G40" s="142"/>
      <c r="H40" s="143" t="s">
        <v>576</v>
      </c>
    </row>
    <row r="41" spans="1:8" s="158" customFormat="1" ht="12.75">
      <c r="A41" s="231"/>
      <c r="B41" s="157"/>
      <c r="C41" s="139"/>
      <c r="D41" s="235"/>
      <c r="E41" s="141">
        <v>9</v>
      </c>
      <c r="F41" s="141"/>
      <c r="G41" s="142"/>
      <c r="H41" s="143" t="s">
        <v>592</v>
      </c>
    </row>
    <row r="42" spans="1:8" s="158" customFormat="1" ht="12.75">
      <c r="A42" s="231"/>
      <c r="B42" s="157"/>
      <c r="C42" s="139"/>
      <c r="D42" s="235"/>
      <c r="E42" s="141">
        <v>36</v>
      </c>
      <c r="F42" s="141"/>
      <c r="G42" s="142"/>
      <c r="H42" s="143" t="s">
        <v>584</v>
      </c>
    </row>
    <row r="43" spans="1:8" s="158" customFormat="1" ht="12.75">
      <c r="A43" s="231"/>
      <c r="B43" s="157"/>
      <c r="C43" s="139"/>
      <c r="D43" s="235">
        <v>17</v>
      </c>
      <c r="E43" s="141"/>
      <c r="F43" s="141"/>
      <c r="G43" s="142"/>
      <c r="H43" s="143" t="s">
        <v>582</v>
      </c>
    </row>
    <row r="44" spans="1:8" s="158" customFormat="1" ht="12.75">
      <c r="A44" s="231"/>
      <c r="B44" s="157"/>
      <c r="C44" s="139"/>
      <c r="D44" s="235">
        <v>54</v>
      </c>
      <c r="E44" s="141"/>
      <c r="F44" s="141"/>
      <c r="G44" s="142"/>
      <c r="H44" s="143" t="s">
        <v>581</v>
      </c>
    </row>
    <row r="45" spans="1:8" s="158" customFormat="1" ht="12.75">
      <c r="A45" s="231"/>
      <c r="B45" s="157"/>
      <c r="C45"/>
      <c r="D45"/>
      <c r="E45"/>
      <c r="F45"/>
      <c r="G45"/>
      <c r="H45"/>
    </row>
    <row r="46" spans="1:8" s="158" customFormat="1" ht="12.75">
      <c r="A46" s="231"/>
      <c r="B46" s="157" t="s">
        <v>202</v>
      </c>
      <c r="C46" s="139"/>
      <c r="D46" s="235"/>
      <c r="E46" s="141">
        <v>2</v>
      </c>
      <c r="F46" s="141"/>
      <c r="G46" s="142"/>
      <c r="H46" s="143"/>
    </row>
    <row r="47" spans="1:8" s="158" customFormat="1" ht="12.75">
      <c r="A47" s="231"/>
      <c r="B47" s="157"/>
      <c r="C47"/>
      <c r="D47"/>
      <c r="E47"/>
      <c r="F47"/>
      <c r="G47"/>
      <c r="H47"/>
    </row>
    <row r="48" spans="1:8" s="158" customFormat="1" ht="12.75">
      <c r="A48" s="231"/>
      <c r="B48" s="157" t="s">
        <v>86</v>
      </c>
      <c r="C48" s="139" t="s">
        <v>344</v>
      </c>
      <c r="D48" s="235">
        <v>13</v>
      </c>
      <c r="E48" s="141"/>
      <c r="F48" s="141"/>
      <c r="G48" s="142"/>
      <c r="H48" s="143"/>
    </row>
    <row r="49" spans="1:8" s="158" customFormat="1" ht="12.75">
      <c r="A49" s="231"/>
      <c r="B49" s="157"/>
      <c r="C49"/>
      <c r="D49"/>
      <c r="E49"/>
      <c r="F49"/>
      <c r="G49"/>
      <c r="H49"/>
    </row>
    <row r="50" spans="1:7" s="158" customFormat="1" ht="12.75">
      <c r="A50" s="231"/>
      <c r="B50" s="157"/>
      <c r="C50" s="157"/>
      <c r="D50" s="157"/>
      <c r="E50" s="157"/>
      <c r="F50" s="157"/>
      <c r="G50" s="157"/>
    </row>
    <row r="51" spans="1:8" s="158" customFormat="1" ht="12.75">
      <c r="A51" s="138" t="s">
        <v>49</v>
      </c>
      <c r="B51" s="138"/>
      <c r="C51" s="139"/>
      <c r="D51" s="140"/>
      <c r="E51" s="141"/>
      <c r="F51" s="141"/>
      <c r="G51" s="142"/>
      <c r="H51" s="323"/>
    </row>
    <row r="52" spans="1:8" s="158" customFormat="1" ht="12.75">
      <c r="A52" s="231"/>
      <c r="B52" s="157"/>
      <c r="C52" s="157"/>
      <c r="D52" s="232"/>
      <c r="E52" s="159"/>
      <c r="F52" s="159"/>
      <c r="G52" s="233"/>
      <c r="H52" s="160"/>
    </row>
    <row r="53" spans="1:8" s="158" customFormat="1" ht="12.75">
      <c r="A53" s="231"/>
      <c r="B53" s="139" t="s">
        <v>501</v>
      </c>
      <c r="C53" s="157" t="s">
        <v>502</v>
      </c>
      <c r="D53" s="232">
        <v>18</v>
      </c>
      <c r="E53" s="159"/>
      <c r="F53" s="159"/>
      <c r="G53" s="233">
        <v>21</v>
      </c>
      <c r="H53" s="160"/>
    </row>
    <row r="54" spans="1:8" s="158" customFormat="1" ht="12.75">
      <c r="A54" s="231"/>
      <c r="B54" s="139"/>
      <c r="C54" s="157"/>
      <c r="D54" s="232"/>
      <c r="E54" s="159"/>
      <c r="F54" s="159"/>
      <c r="G54" s="233"/>
      <c r="H54" s="160"/>
    </row>
    <row r="55" spans="1:8" ht="12.75">
      <c r="A55" s="231"/>
      <c r="B55" s="157" t="s">
        <v>347</v>
      </c>
      <c r="C55" s="139" t="s">
        <v>370</v>
      </c>
      <c r="D55" s="232">
        <v>32</v>
      </c>
      <c r="E55" s="159"/>
      <c r="F55" s="159"/>
      <c r="G55" s="233"/>
      <c r="H55" s="143" t="s">
        <v>582</v>
      </c>
    </row>
    <row r="56" spans="1:8" ht="12.75">
      <c r="A56" s="231"/>
      <c r="B56" s="139"/>
      <c r="C56" s="125"/>
      <c r="D56" s="232"/>
      <c r="E56" s="159"/>
      <c r="F56" s="159"/>
      <c r="G56" s="233"/>
      <c r="H56" s="160"/>
    </row>
    <row r="57" spans="1:8" ht="12.75">
      <c r="A57" s="231"/>
      <c r="B57" s="157"/>
      <c r="D57" s="232"/>
      <c r="E57" s="159"/>
      <c r="F57" s="159"/>
      <c r="G57" s="233"/>
      <c r="H57" s="160"/>
    </row>
    <row r="58" spans="1:8" ht="12.75">
      <c r="A58" s="231"/>
      <c r="B58" s="139"/>
      <c r="C58" s="144"/>
      <c r="E58" s="165"/>
      <c r="F58" s="149"/>
      <c r="G58" s="149"/>
      <c r="H58" s="148"/>
    </row>
    <row r="59" spans="1:8" s="158" customFormat="1" ht="12.75">
      <c r="A59" s="138" t="s">
        <v>50</v>
      </c>
      <c r="B59" s="144"/>
      <c r="C59" s="139"/>
      <c r="D59" s="140"/>
      <c r="E59" s="141"/>
      <c r="F59" s="141"/>
      <c r="G59" s="142"/>
      <c r="H59" s="143"/>
    </row>
    <row r="60" spans="1:8" s="158" customFormat="1" ht="12.75">
      <c r="A60" s="138"/>
      <c r="B60" s="144"/>
      <c r="C60" s="162"/>
      <c r="D60" s="235"/>
      <c r="E60" s="236"/>
      <c r="F60" s="236"/>
      <c r="G60" s="237"/>
      <c r="H60" s="148"/>
    </row>
    <row r="61" spans="1:8" s="158" customFormat="1" ht="12.75">
      <c r="A61" s="138"/>
      <c r="B61" s="144" t="s">
        <v>480</v>
      </c>
      <c r="C61" s="139" t="s">
        <v>481</v>
      </c>
      <c r="D61" s="140">
        <v>30</v>
      </c>
      <c r="E61" s="141"/>
      <c r="F61" s="141"/>
      <c r="G61" s="142"/>
      <c r="H61" s="143"/>
    </row>
    <row r="62" spans="1:8" s="158" customFormat="1" ht="12.75">
      <c r="A62" s="138"/>
      <c r="B62" s="139"/>
      <c r="C62" s="139"/>
      <c r="D62" s="385"/>
      <c r="E62" s="236"/>
      <c r="F62" s="236"/>
      <c r="G62" s="237"/>
      <c r="H62" s="148"/>
    </row>
    <row r="63" spans="1:9" ht="12.75">
      <c r="A63" s="138"/>
      <c r="B63" s="144"/>
      <c r="C63" s="162"/>
      <c r="D63" s="235"/>
      <c r="E63" s="236"/>
      <c r="F63" s="236"/>
      <c r="G63" s="237"/>
      <c r="H63" s="148"/>
      <c r="I63" s="173"/>
    </row>
    <row r="64" spans="1:8" ht="12.75">
      <c r="A64" s="138"/>
      <c r="B64" s="144"/>
      <c r="C64" s="162"/>
      <c r="D64" s="235"/>
      <c r="E64" s="236"/>
      <c r="F64" s="236"/>
      <c r="G64" s="237"/>
      <c r="H64" s="148"/>
    </row>
    <row r="65" spans="1:9" ht="12.75">
      <c r="A65" s="138" t="s">
        <v>51</v>
      </c>
      <c r="B65" s="144"/>
      <c r="I65" s="162"/>
    </row>
    <row r="66" spans="1:9" ht="12.75">
      <c r="A66" s="230"/>
      <c r="B66" s="144"/>
      <c r="C66" s="125"/>
      <c r="D66" s="232"/>
      <c r="E66" s="159"/>
      <c r="F66" s="159"/>
      <c r="G66" s="233"/>
      <c r="H66" s="160"/>
      <c r="I66" s="162"/>
    </row>
    <row r="67" spans="1:9" ht="12.75">
      <c r="A67" s="231"/>
      <c r="B67" s="157" t="s">
        <v>202</v>
      </c>
      <c r="C67" s="125" t="s">
        <v>586</v>
      </c>
      <c r="D67" s="232">
        <v>47</v>
      </c>
      <c r="E67" s="159">
        <v>25</v>
      </c>
      <c r="F67" s="159"/>
      <c r="G67" s="233"/>
      <c r="H67" s="160"/>
      <c r="I67" s="162"/>
    </row>
    <row r="68" spans="1:9" ht="12.75">
      <c r="A68" s="231"/>
      <c r="B68" s="157"/>
      <c r="C68" s="125" t="s">
        <v>587</v>
      </c>
      <c r="D68" s="232">
        <v>176</v>
      </c>
      <c r="E68" s="159">
        <v>145</v>
      </c>
      <c r="F68" s="159"/>
      <c r="G68" s="233"/>
      <c r="H68" s="160"/>
      <c r="I68" s="162"/>
    </row>
    <row r="69" spans="1:9" ht="12.75">
      <c r="A69" s="231"/>
      <c r="B69" s="157"/>
      <c r="C69" s="157" t="s">
        <v>344</v>
      </c>
      <c r="D69" s="232">
        <v>250</v>
      </c>
      <c r="E69" s="159"/>
      <c r="F69" s="159"/>
      <c r="G69" s="233"/>
      <c r="H69" s="160"/>
      <c r="I69" s="162"/>
    </row>
    <row r="70" spans="1:9" ht="12.75">
      <c r="A70" s="231"/>
      <c r="B70" s="157"/>
      <c r="C70" s="125"/>
      <c r="D70" s="232"/>
      <c r="E70" s="159"/>
      <c r="F70" s="159"/>
      <c r="G70" s="233"/>
      <c r="H70" s="160"/>
      <c r="I70" s="162"/>
    </row>
    <row r="71" spans="1:8" ht="12.75">
      <c r="A71" s="231"/>
      <c r="B71" s="157" t="s">
        <v>86</v>
      </c>
      <c r="C71" s="125" t="s">
        <v>588</v>
      </c>
      <c r="D71" s="232">
        <v>110</v>
      </c>
      <c r="E71" s="159"/>
      <c r="F71" s="159"/>
      <c r="G71" s="233"/>
      <c r="H71" s="160"/>
    </row>
    <row r="72" spans="1:8" s="125" customFormat="1" ht="12.75">
      <c r="A72" s="231"/>
      <c r="B72" s="157"/>
      <c r="D72" s="232"/>
      <c r="E72" s="159"/>
      <c r="F72" s="159"/>
      <c r="G72" s="233"/>
      <c r="H72" s="160"/>
    </row>
    <row r="73" spans="1:8" s="125" customFormat="1" ht="12.75">
      <c r="A73" s="231"/>
      <c r="B73" s="157"/>
      <c r="D73" s="159"/>
      <c r="E73" s="232"/>
      <c r="F73" s="232"/>
      <c r="G73" s="233"/>
      <c r="H73" s="160"/>
    </row>
    <row r="74" spans="1:8" s="125" customFormat="1" ht="12.75">
      <c r="A74" s="231"/>
      <c r="B74" s="157"/>
      <c r="D74" s="159"/>
      <c r="E74" s="232"/>
      <c r="F74" s="232"/>
      <c r="G74" s="233"/>
      <c r="H74" s="160"/>
    </row>
    <row r="75" spans="1:8" s="125" customFormat="1" ht="12.75">
      <c r="A75" s="231"/>
      <c r="B75" s="157"/>
      <c r="D75" s="159"/>
      <c r="E75" s="232"/>
      <c r="F75" s="232"/>
      <c r="G75" s="233"/>
      <c r="H75" s="160"/>
    </row>
    <row r="76" spans="1:8" s="125" customFormat="1" ht="12.75">
      <c r="A76" s="138" t="s">
        <v>52</v>
      </c>
      <c r="B76" s="144"/>
      <c r="C76" s="139"/>
      <c r="D76" s="140"/>
      <c r="E76" s="141"/>
      <c r="F76" s="141"/>
      <c r="G76" s="142"/>
      <c r="H76" s="143"/>
    </row>
    <row r="77" spans="1:8" s="125" customFormat="1" ht="12.75">
      <c r="A77" s="157"/>
      <c r="B77" s="144"/>
      <c r="G77" s="129"/>
      <c r="H77" s="160"/>
    </row>
    <row r="78" spans="1:8" s="125" customFormat="1" ht="12.75">
      <c r="A78" s="157"/>
      <c r="B78" s="144" t="s">
        <v>487</v>
      </c>
      <c r="C78" s="125" t="s">
        <v>344</v>
      </c>
      <c r="D78" s="125">
        <v>13</v>
      </c>
      <c r="G78" s="129"/>
      <c r="H78" s="160"/>
    </row>
    <row r="79" spans="1:2" s="125" customFormat="1" ht="12.75">
      <c r="A79" s="157"/>
      <c r="B79" s="157"/>
    </row>
    <row r="80" spans="1:8" s="125" customFormat="1" ht="12.75">
      <c r="A80" s="157"/>
      <c r="B80" s="157" t="s">
        <v>347</v>
      </c>
      <c r="C80" s="125" t="s">
        <v>488</v>
      </c>
      <c r="D80" s="125">
        <v>23</v>
      </c>
      <c r="H80" s="143" t="s">
        <v>582</v>
      </c>
    </row>
    <row r="81" spans="1:5" s="125" customFormat="1" ht="12.75">
      <c r="A81" s="157"/>
      <c r="B81" s="157"/>
      <c r="C81" s="125" t="s">
        <v>344</v>
      </c>
      <c r="D81" s="125">
        <v>52</v>
      </c>
      <c r="E81" s="125">
        <v>49</v>
      </c>
    </row>
    <row r="82" spans="1:2" s="125" customFormat="1" ht="12.75">
      <c r="A82" s="157"/>
      <c r="B82" s="157"/>
    </row>
    <row r="83" spans="1:8" ht="12.75">
      <c r="A83" s="157"/>
      <c r="B83" s="139" t="s">
        <v>346</v>
      </c>
      <c r="C83" s="125" t="s">
        <v>490</v>
      </c>
      <c r="D83" s="125">
        <v>23</v>
      </c>
      <c r="E83" s="139"/>
      <c r="F83" s="139"/>
      <c r="G83" s="125"/>
      <c r="H83" s="143" t="s">
        <v>582</v>
      </c>
    </row>
    <row r="84" spans="2:6" s="125" customFormat="1" ht="14.25" customHeight="1">
      <c r="B84" s="139"/>
      <c r="C84" s="125" t="s">
        <v>344</v>
      </c>
      <c r="D84" s="125">
        <v>31</v>
      </c>
      <c r="E84" s="139">
        <v>5</v>
      </c>
      <c r="F84" s="139"/>
    </row>
    <row r="85" s="125" customFormat="1" ht="12.75">
      <c r="B85" s="139"/>
    </row>
    <row r="86" spans="2:5" s="125" customFormat="1" ht="12.75">
      <c r="B86" s="125" t="s">
        <v>203</v>
      </c>
      <c r="C86" s="125" t="s">
        <v>491</v>
      </c>
      <c r="E86" s="125">
        <v>600</v>
      </c>
    </row>
    <row r="87" spans="3:4" s="125" customFormat="1" ht="12.75">
      <c r="C87" s="125" t="s">
        <v>492</v>
      </c>
      <c r="D87" s="125">
        <v>57</v>
      </c>
    </row>
    <row r="88" spans="2:5" s="125" customFormat="1" ht="12.75">
      <c r="B88" s="139"/>
      <c r="C88" s="125" t="s">
        <v>493</v>
      </c>
      <c r="E88" s="125">
        <v>10</v>
      </c>
    </row>
    <row r="89" spans="2:9" s="125" customFormat="1" ht="12.75">
      <c r="B89" s="139"/>
      <c r="I89" s="159"/>
    </row>
    <row r="90" spans="2:9" s="125" customFormat="1" ht="12.75">
      <c r="B90" s="157" t="s">
        <v>86</v>
      </c>
      <c r="C90" s="125" t="s">
        <v>344</v>
      </c>
      <c r="D90" s="125">
        <v>83</v>
      </c>
      <c r="I90" s="160"/>
    </row>
    <row r="91" s="125" customFormat="1" ht="12.75">
      <c r="I91" s="160"/>
    </row>
    <row r="92" s="125" customFormat="1" ht="12.75">
      <c r="H92" s="148"/>
    </row>
    <row r="93" s="125" customFormat="1" ht="12.75"/>
    <row r="94" spans="2:8" ht="12.75">
      <c r="B94" s="125"/>
      <c r="C94" s="125"/>
      <c r="D94" s="125"/>
      <c r="E94" s="125"/>
      <c r="F94" s="125"/>
      <c r="G94" s="125"/>
      <c r="H94" s="148"/>
    </row>
    <row r="95" spans="2:8" ht="12.75">
      <c r="B95" s="125"/>
      <c r="C95" s="125"/>
      <c r="D95" s="125"/>
      <c r="E95" s="125"/>
      <c r="F95" s="125"/>
      <c r="G95" s="125"/>
      <c r="H95" s="125"/>
    </row>
    <row r="96" spans="2:8" s="125" customFormat="1" ht="12.75">
      <c r="B96" s="139"/>
      <c r="D96" s="139"/>
      <c r="E96" s="139"/>
      <c r="F96" s="139"/>
      <c r="G96" s="139"/>
      <c r="H96" s="139"/>
    </row>
    <row r="97" s="125" customFormat="1" ht="12.75"/>
    <row r="98" spans="2:8" ht="12.75">
      <c r="B98" s="125"/>
      <c r="C98" s="125"/>
      <c r="D98" s="125"/>
      <c r="E98" s="125"/>
      <c r="F98" s="125"/>
      <c r="G98" s="125"/>
      <c r="H98" s="125"/>
    </row>
    <row r="99" spans="2:8" ht="12.75">
      <c r="B99" s="139"/>
      <c r="D99" s="139"/>
      <c r="E99" s="139"/>
      <c r="F99" s="139"/>
      <c r="G99" s="139"/>
      <c r="H99" s="139"/>
    </row>
    <row r="100" spans="2:8" ht="12.75">
      <c r="B100" s="139"/>
      <c r="D100" s="139"/>
      <c r="E100" s="139"/>
      <c r="F100" s="139"/>
      <c r="G100" s="139"/>
      <c r="H100" s="139"/>
    </row>
    <row r="101" spans="2:8" ht="12.75">
      <c r="B101" s="139"/>
      <c r="D101" s="139"/>
      <c r="E101" s="139"/>
      <c r="F101" s="139"/>
      <c r="G101" s="139"/>
      <c r="H101" s="139"/>
    </row>
    <row r="102" spans="1:7" ht="12.75">
      <c r="A102" s="157"/>
      <c r="B102" s="139"/>
      <c r="E102" s="140"/>
      <c r="F102" s="140"/>
      <c r="G102" s="140"/>
    </row>
    <row r="103" spans="2:4" ht="12.75">
      <c r="B103" s="324"/>
      <c r="C103" s="325"/>
      <c r="D103" s="325"/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60" r:id="rId1"/>
  <headerFooter alignWithMargins="0">
    <oddFooter>&amp;CNordel 2000&amp;R&amp;D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22">
      <selection activeCell="K74" sqref="K74"/>
    </sheetView>
  </sheetViews>
  <sheetFormatPr defaultColWidth="9.140625" defaultRowHeight="12.75"/>
  <cols>
    <col min="1" max="1" width="4.8515625" style="163" customWidth="1"/>
    <col min="2" max="2" width="20.57421875" style="163" customWidth="1"/>
    <col min="3" max="3" width="22.421875" style="163" customWidth="1"/>
    <col min="4" max="4" width="10.140625" style="173" bestFit="1" customWidth="1"/>
    <col min="5" max="5" width="12.00390625" style="174" customWidth="1"/>
    <col min="6" max="6" width="10.57421875" style="139" customWidth="1"/>
    <col min="7" max="7" width="27.00390625" style="143" customWidth="1"/>
    <col min="8" max="8" width="7.7109375" style="139" customWidth="1"/>
    <col min="9" max="9" width="9.140625" style="139" customWidth="1"/>
    <col min="10" max="10" width="8.7109375" style="139" customWidth="1"/>
    <col min="11" max="16384" width="9.140625" style="139" customWidth="1"/>
  </cols>
  <sheetData>
    <row r="1" spans="1:8" s="132" customFormat="1" ht="15">
      <c r="A1" s="131" t="s">
        <v>7</v>
      </c>
      <c r="B1" s="131" t="s">
        <v>234</v>
      </c>
      <c r="D1" s="164"/>
      <c r="E1" s="136"/>
      <c r="F1" s="136"/>
      <c r="G1" s="136"/>
      <c r="H1" s="137"/>
    </row>
    <row r="2" spans="1:8" s="132" customFormat="1" ht="15">
      <c r="A2" s="131"/>
      <c r="B2" s="131"/>
      <c r="D2" s="164"/>
      <c r="E2" s="136"/>
      <c r="F2" s="136"/>
      <c r="G2" s="136"/>
      <c r="H2" s="137"/>
    </row>
    <row r="3" spans="1:7" s="149" customFormat="1" ht="12.75">
      <c r="A3" s="144"/>
      <c r="B3" s="144" t="s">
        <v>84</v>
      </c>
      <c r="C3" s="144" t="s">
        <v>211</v>
      </c>
      <c r="D3" s="165" t="s">
        <v>88</v>
      </c>
      <c r="E3" s="149" t="s">
        <v>231</v>
      </c>
      <c r="F3" s="149" t="s">
        <v>89</v>
      </c>
      <c r="G3" s="148" t="s">
        <v>212</v>
      </c>
    </row>
    <row r="4" spans="1:6" s="149" customFormat="1" ht="12.75">
      <c r="A4" s="144"/>
      <c r="B4" s="144"/>
      <c r="C4" s="144"/>
      <c r="D4" s="165"/>
      <c r="E4" s="149" t="s">
        <v>232</v>
      </c>
      <c r="F4" s="149" t="s">
        <v>209</v>
      </c>
    </row>
    <row r="5" spans="1:7" s="149" customFormat="1" ht="12.75">
      <c r="A5" s="144"/>
      <c r="B5" s="144"/>
      <c r="C5" s="144"/>
      <c r="D5" s="165"/>
      <c r="F5" s="166" t="s">
        <v>208</v>
      </c>
      <c r="G5" s="148"/>
    </row>
    <row r="6" spans="1:7" s="149" customFormat="1" ht="12.75">
      <c r="A6" s="151"/>
      <c r="B6" s="151"/>
      <c r="C6" s="151"/>
      <c r="D6" s="167" t="s">
        <v>55</v>
      </c>
      <c r="E6" s="152" t="s">
        <v>90</v>
      </c>
      <c r="F6" s="152" t="s">
        <v>57</v>
      </c>
      <c r="G6" s="156"/>
    </row>
    <row r="7" spans="1:7" s="149" customFormat="1" ht="12.75">
      <c r="A7" s="324"/>
      <c r="B7" s="324"/>
      <c r="C7" s="324"/>
      <c r="D7" s="349"/>
      <c r="E7" s="325"/>
      <c r="F7" s="325"/>
      <c r="G7" s="350"/>
    </row>
    <row r="8" spans="1:7" s="149" customFormat="1" ht="12.75">
      <c r="A8" s="230" t="s">
        <v>312</v>
      </c>
      <c r="B8" s="157"/>
      <c r="C8" s="157"/>
      <c r="D8" s="129"/>
      <c r="E8" s="129"/>
      <c r="F8" s="325"/>
      <c r="G8" s="350"/>
    </row>
    <row r="9" spans="1:7" s="149" customFormat="1" ht="12.75">
      <c r="A9" s="231"/>
      <c r="B9" s="157" t="s">
        <v>86</v>
      </c>
      <c r="C9" s="157" t="s">
        <v>377</v>
      </c>
      <c r="D9" s="129">
        <v>200</v>
      </c>
      <c r="E9" s="129">
        <v>2009</v>
      </c>
      <c r="F9" s="325"/>
      <c r="G9" s="350"/>
    </row>
    <row r="10" spans="1:7" s="149" customFormat="1" ht="12.75">
      <c r="A10" s="231"/>
      <c r="B10" s="157"/>
      <c r="C10" s="157"/>
      <c r="D10" s="123"/>
      <c r="E10" s="129"/>
      <c r="G10" s="148"/>
    </row>
    <row r="11" spans="1:7" s="149" customFormat="1" ht="12.75">
      <c r="A11" s="231" t="s">
        <v>314</v>
      </c>
      <c r="B11" s="157"/>
      <c r="C11" s="157"/>
      <c r="D11" s="123"/>
      <c r="E11" s="129"/>
      <c r="G11" s="148"/>
    </row>
    <row r="12" spans="1:7" s="149" customFormat="1" ht="12.75">
      <c r="A12" s="138"/>
      <c r="B12" s="157" t="s">
        <v>86</v>
      </c>
      <c r="C12" s="157" t="s">
        <v>384</v>
      </c>
      <c r="D12" s="129">
        <v>200</v>
      </c>
      <c r="E12" s="129">
        <v>2009</v>
      </c>
      <c r="G12" s="148"/>
    </row>
    <row r="13" spans="1:7" s="129" customFormat="1" ht="12.75">
      <c r="A13" s="230"/>
      <c r="B13" s="157"/>
      <c r="C13" s="157"/>
      <c r="D13" s="123"/>
      <c r="G13" s="160"/>
    </row>
    <row r="14" spans="1:8" s="149" customFormat="1" ht="12.75">
      <c r="A14" s="138" t="s">
        <v>49</v>
      </c>
      <c r="B14" s="168"/>
      <c r="C14" s="168"/>
      <c r="D14" s="169"/>
      <c r="E14" s="170"/>
      <c r="F14" s="170"/>
      <c r="G14" s="313"/>
      <c r="H14" s="170"/>
    </row>
    <row r="15" spans="1:8" s="149" customFormat="1" ht="12.75">
      <c r="A15" s="138"/>
      <c r="B15" s="157"/>
      <c r="C15" s="163"/>
      <c r="D15" s="174"/>
      <c r="E15" s="174"/>
      <c r="F15" s="174"/>
      <c r="G15" s="143"/>
      <c r="H15" s="170"/>
    </row>
    <row r="16" spans="1:8" s="149" customFormat="1" ht="12.75">
      <c r="A16" s="138"/>
      <c r="B16" s="157" t="s">
        <v>202</v>
      </c>
      <c r="C16" s="160" t="s">
        <v>503</v>
      </c>
      <c r="D16" s="129">
        <v>20</v>
      </c>
      <c r="E16" s="129">
        <v>2006</v>
      </c>
      <c r="F16" s="129">
        <v>21</v>
      </c>
      <c r="G16" s="148"/>
      <c r="H16" s="170"/>
    </row>
    <row r="17" spans="1:8" s="149" customFormat="1" ht="12.75">
      <c r="A17" s="138"/>
      <c r="B17" s="157"/>
      <c r="C17" s="160" t="s">
        <v>371</v>
      </c>
      <c r="D17" s="129">
        <v>31</v>
      </c>
      <c r="E17" s="129" t="s">
        <v>383</v>
      </c>
      <c r="F17" s="129">
        <v>47</v>
      </c>
      <c r="G17" s="148"/>
      <c r="H17" s="170"/>
    </row>
    <row r="18" spans="1:8" s="149" customFormat="1" ht="12.75">
      <c r="A18" s="138"/>
      <c r="B18" s="157"/>
      <c r="C18" s="160" t="s">
        <v>504</v>
      </c>
      <c r="D18" s="129">
        <v>44</v>
      </c>
      <c r="E18" s="129" t="s">
        <v>505</v>
      </c>
      <c r="F18" s="129">
        <v>155</v>
      </c>
      <c r="G18" s="148"/>
      <c r="H18" s="170"/>
    </row>
    <row r="19" spans="1:8" s="149" customFormat="1" ht="12.75">
      <c r="A19" s="138"/>
      <c r="B19" s="157"/>
      <c r="C19" s="160" t="s">
        <v>506</v>
      </c>
      <c r="D19" s="129">
        <v>30</v>
      </c>
      <c r="E19" s="129" t="s">
        <v>507</v>
      </c>
      <c r="F19" s="129">
        <v>30</v>
      </c>
      <c r="G19" s="148"/>
      <c r="H19" s="170"/>
    </row>
    <row r="20" spans="1:8" s="149" customFormat="1" ht="12.75">
      <c r="A20" s="138"/>
      <c r="B20" s="157"/>
      <c r="C20" s="160"/>
      <c r="D20" s="129"/>
      <c r="E20" s="129"/>
      <c r="F20" s="129"/>
      <c r="G20" s="148"/>
      <c r="H20" s="170"/>
    </row>
    <row r="21" spans="1:8" s="149" customFormat="1" ht="12.75">
      <c r="A21" s="138"/>
      <c r="B21" s="157" t="s">
        <v>203</v>
      </c>
      <c r="C21" s="160" t="s">
        <v>362</v>
      </c>
      <c r="D21" s="129">
        <v>1600</v>
      </c>
      <c r="E21" s="129">
        <v>2009</v>
      </c>
      <c r="F21" s="129"/>
      <c r="G21" s="148"/>
      <c r="H21" s="170"/>
    </row>
    <row r="22" spans="1:8" s="149" customFormat="1" ht="12.75">
      <c r="A22" s="138"/>
      <c r="B22" s="157"/>
      <c r="C22" s="160"/>
      <c r="D22" s="129"/>
      <c r="E22" s="129"/>
      <c r="F22" s="129"/>
      <c r="G22" s="148"/>
      <c r="H22" s="170"/>
    </row>
    <row r="23" spans="1:7" s="149" customFormat="1" ht="12.75">
      <c r="A23" s="172" t="s">
        <v>50</v>
      </c>
      <c r="B23" s="139"/>
      <c r="C23" s="139"/>
      <c r="D23" s="173"/>
      <c r="E23" s="174"/>
      <c r="G23" s="148"/>
    </row>
    <row r="24" spans="1:3" s="149" customFormat="1" ht="12.75">
      <c r="A24" s="138"/>
      <c r="B24" s="144"/>
      <c r="C24" s="144"/>
    </row>
    <row r="25" spans="1:6" s="149" customFormat="1" ht="12.75">
      <c r="A25" s="138"/>
      <c r="B25" s="144" t="s">
        <v>202</v>
      </c>
      <c r="C25" s="144" t="s">
        <v>318</v>
      </c>
      <c r="D25" s="149">
        <v>690</v>
      </c>
      <c r="E25" s="149">
        <v>2007</v>
      </c>
      <c r="F25" s="149">
        <v>4600</v>
      </c>
    </row>
    <row r="26" spans="1:3" s="149" customFormat="1" ht="12.75">
      <c r="A26" s="138"/>
      <c r="B26" s="144"/>
      <c r="C26" s="144"/>
    </row>
    <row r="27" spans="1:5" s="149" customFormat="1" ht="12.75">
      <c r="A27" s="138"/>
      <c r="B27" s="144" t="s">
        <v>320</v>
      </c>
      <c r="C27" s="144" t="s">
        <v>372</v>
      </c>
      <c r="D27" s="149">
        <v>80</v>
      </c>
      <c r="E27" s="149">
        <v>2006</v>
      </c>
    </row>
    <row r="28" spans="1:5" s="149" customFormat="1" ht="12.75">
      <c r="A28" s="138"/>
      <c r="B28" s="144"/>
      <c r="C28" s="144" t="s">
        <v>373</v>
      </c>
      <c r="D28" s="149">
        <v>100</v>
      </c>
      <c r="E28" s="149">
        <v>2006</v>
      </c>
    </row>
    <row r="29" spans="1:2" s="149" customFormat="1" ht="12.75">
      <c r="A29" s="138"/>
      <c r="B29" s="144"/>
    </row>
    <row r="30" spans="1:3" s="149" customFormat="1" ht="12.75">
      <c r="A30" s="138"/>
      <c r="B30" s="144"/>
      <c r="C30" s="144"/>
    </row>
    <row r="31" spans="1:7" s="149" customFormat="1" ht="12.75">
      <c r="A31" s="172" t="s">
        <v>51</v>
      </c>
      <c r="B31" s="144"/>
      <c r="C31" s="144"/>
      <c r="G31" s="148"/>
    </row>
    <row r="32" spans="1:7" s="149" customFormat="1" ht="12.75">
      <c r="A32" s="172"/>
      <c r="B32" s="144"/>
      <c r="C32" s="144"/>
      <c r="G32" s="148"/>
    </row>
    <row r="33" spans="1:6" s="149" customFormat="1" ht="12.75">
      <c r="A33" s="172"/>
      <c r="B33" s="139" t="s">
        <v>202</v>
      </c>
      <c r="C33" s="139" t="s">
        <v>389</v>
      </c>
      <c r="D33" s="174">
        <v>15</v>
      </c>
      <c r="E33" s="174">
        <v>2006</v>
      </c>
      <c r="F33" s="174">
        <v>54</v>
      </c>
    </row>
    <row r="34" spans="1:6" s="149" customFormat="1" ht="12.75">
      <c r="A34" s="172"/>
      <c r="B34" s="157"/>
      <c r="C34" s="139" t="s">
        <v>390</v>
      </c>
      <c r="D34" s="174">
        <v>150</v>
      </c>
      <c r="E34" s="174">
        <v>2006</v>
      </c>
      <c r="F34" s="174">
        <v>106</v>
      </c>
    </row>
    <row r="35" spans="1:6" s="149" customFormat="1" ht="12.75">
      <c r="A35" s="172"/>
      <c r="B35" s="157"/>
      <c r="C35" s="139" t="s">
        <v>495</v>
      </c>
      <c r="D35" s="174">
        <v>15</v>
      </c>
      <c r="E35" s="174">
        <v>2006</v>
      </c>
      <c r="F35" s="174">
        <v>54</v>
      </c>
    </row>
    <row r="36" spans="1:6" s="149" customFormat="1" ht="12.75">
      <c r="A36" s="172"/>
      <c r="B36" s="157"/>
      <c r="C36" s="139" t="s">
        <v>496</v>
      </c>
      <c r="D36" s="174">
        <v>15</v>
      </c>
      <c r="E36" s="174">
        <v>2006</v>
      </c>
      <c r="F36" s="174">
        <v>57</v>
      </c>
    </row>
    <row r="37" spans="1:6" s="149" customFormat="1" ht="12.75">
      <c r="A37" s="172"/>
      <c r="B37" s="157"/>
      <c r="C37" s="139" t="s">
        <v>497</v>
      </c>
      <c r="D37" s="174">
        <v>11</v>
      </c>
      <c r="E37" s="174">
        <v>2007</v>
      </c>
      <c r="F37" s="174">
        <v>13</v>
      </c>
    </row>
    <row r="38" spans="1:6" s="149" customFormat="1" ht="12.75">
      <c r="A38" s="172"/>
      <c r="B38" s="157"/>
      <c r="C38" s="139" t="s">
        <v>391</v>
      </c>
      <c r="D38" s="174">
        <v>10</v>
      </c>
      <c r="E38" s="174">
        <v>2007</v>
      </c>
      <c r="F38" s="174">
        <v>41</v>
      </c>
    </row>
    <row r="39" spans="1:6" s="149" customFormat="1" ht="12.75">
      <c r="A39" s="172"/>
      <c r="B39" s="157"/>
      <c r="C39" s="139" t="s">
        <v>392</v>
      </c>
      <c r="D39" s="174">
        <v>14</v>
      </c>
      <c r="E39" s="174">
        <v>2007</v>
      </c>
      <c r="F39" s="174">
        <v>65</v>
      </c>
    </row>
    <row r="40" spans="1:7" s="149" customFormat="1" ht="12.75">
      <c r="A40" s="172"/>
      <c r="B40" s="157"/>
      <c r="G40" s="233"/>
    </row>
    <row r="41" spans="1:7" s="149" customFormat="1" ht="12.75">
      <c r="A41" s="172"/>
      <c r="B41" s="139" t="s">
        <v>498</v>
      </c>
      <c r="C41" s="148" t="s">
        <v>499</v>
      </c>
      <c r="D41" s="149">
        <v>420</v>
      </c>
      <c r="E41" s="149">
        <v>2007</v>
      </c>
      <c r="G41" s="233"/>
    </row>
    <row r="42" spans="1:7" s="149" customFormat="1" ht="12.75">
      <c r="A42" s="172"/>
      <c r="B42" s="139"/>
      <c r="C42" s="148"/>
      <c r="G42" s="233"/>
    </row>
    <row r="43" spans="1:7" s="149" customFormat="1" ht="12.75">
      <c r="A43" s="172"/>
      <c r="B43" s="139" t="s">
        <v>86</v>
      </c>
      <c r="C43" s="148" t="s">
        <v>500</v>
      </c>
      <c r="D43" s="149">
        <v>25</v>
      </c>
      <c r="E43" s="149" t="s">
        <v>382</v>
      </c>
      <c r="G43" s="233"/>
    </row>
    <row r="44" spans="1:7" s="149" customFormat="1" ht="12.75">
      <c r="A44" s="172"/>
      <c r="B44" s="144"/>
      <c r="C44" s="144"/>
      <c r="G44" s="148"/>
    </row>
    <row r="45" spans="1:7" ht="12.75">
      <c r="A45" s="138" t="s">
        <v>52</v>
      </c>
      <c r="B45" s="144"/>
      <c r="C45" s="144"/>
      <c r="D45" s="149"/>
      <c r="E45" s="149"/>
      <c r="F45" s="149"/>
      <c r="G45" s="148"/>
    </row>
    <row r="46" spans="2:5" ht="12.75">
      <c r="B46" s="163" t="s">
        <v>203</v>
      </c>
      <c r="C46" s="163" t="s">
        <v>494</v>
      </c>
      <c r="D46" s="174">
        <v>50</v>
      </c>
      <c r="E46" s="174">
        <v>2006</v>
      </c>
    </row>
    <row r="47" spans="3:7" ht="12.75">
      <c r="C47" s="143"/>
      <c r="D47" s="174"/>
      <c r="F47" s="143"/>
      <c r="G47" s="139"/>
    </row>
    <row r="48" spans="2:7" ht="12.75">
      <c r="B48" s="163" t="s">
        <v>346</v>
      </c>
      <c r="C48" s="143" t="s">
        <v>344</v>
      </c>
      <c r="D48" s="174">
        <v>160</v>
      </c>
      <c r="E48" s="174" t="s">
        <v>382</v>
      </c>
      <c r="F48" s="143"/>
      <c r="G48" s="139" t="s">
        <v>381</v>
      </c>
    </row>
    <row r="49" spans="3:7" ht="12.75">
      <c r="C49" s="173"/>
      <c r="D49" s="174"/>
      <c r="F49" s="143"/>
      <c r="G49" s="139"/>
    </row>
    <row r="50" spans="2:7" ht="12.75">
      <c r="B50" s="163" t="s">
        <v>348</v>
      </c>
      <c r="C50" s="143" t="s">
        <v>349</v>
      </c>
      <c r="D50" s="174">
        <v>260</v>
      </c>
      <c r="E50" s="174">
        <v>2006</v>
      </c>
      <c r="F50" s="143"/>
      <c r="G50" s="139" t="s">
        <v>345</v>
      </c>
    </row>
    <row r="51" spans="3:7" ht="12.75">
      <c r="C51" s="143" t="s">
        <v>344</v>
      </c>
      <c r="D51" s="174">
        <v>50</v>
      </c>
      <c r="E51" s="174" t="s">
        <v>382</v>
      </c>
      <c r="F51" s="143"/>
      <c r="G51" s="139" t="s">
        <v>489</v>
      </c>
    </row>
    <row r="52" spans="3:7" ht="12.75">
      <c r="C52" s="143"/>
      <c r="D52" s="174"/>
      <c r="F52" s="143"/>
      <c r="G52" s="139"/>
    </row>
    <row r="53" spans="2:7" ht="12.75">
      <c r="B53" s="163" t="s">
        <v>86</v>
      </c>
      <c r="C53" s="143" t="s">
        <v>344</v>
      </c>
      <c r="D53" s="174">
        <v>110</v>
      </c>
      <c r="E53" s="174" t="s">
        <v>382</v>
      </c>
      <c r="F53" s="143"/>
      <c r="G53" s="139"/>
    </row>
    <row r="54" spans="3:7" ht="12.75">
      <c r="C54" s="173"/>
      <c r="D54" s="174"/>
      <c r="F54" s="143"/>
      <c r="G54" s="139"/>
    </row>
    <row r="55" spans="3:7" ht="12.75">
      <c r="C55" s="143"/>
      <c r="D55" s="174"/>
      <c r="F55" s="143"/>
      <c r="G55" s="139"/>
    </row>
    <row r="56" spans="3:7" ht="12.75">
      <c r="C56" s="173"/>
      <c r="D56" s="174"/>
      <c r="E56" s="139"/>
      <c r="F56" s="143"/>
      <c r="G56" s="139"/>
    </row>
    <row r="57" spans="1:7" ht="15">
      <c r="A57" s="213" t="s">
        <v>9</v>
      </c>
      <c r="B57" s="213" t="s">
        <v>425</v>
      </c>
      <c r="C57" s="173"/>
      <c r="D57" s="174"/>
      <c r="E57" s="139"/>
      <c r="F57" s="143"/>
      <c r="G57" s="139"/>
    </row>
    <row r="58" spans="3:7" ht="12.75">
      <c r="C58" s="173"/>
      <c r="D58" s="174"/>
      <c r="E58" s="139"/>
      <c r="F58" s="143"/>
      <c r="G58" s="139"/>
    </row>
    <row r="59" spans="3:7" ht="12.75">
      <c r="C59" s="181" t="s">
        <v>198</v>
      </c>
      <c r="D59" s="214" t="s">
        <v>197</v>
      </c>
      <c r="E59" s="139"/>
      <c r="F59" s="143"/>
      <c r="G59" s="139"/>
    </row>
    <row r="60" spans="2:7" ht="14.25">
      <c r="B60" s="230" t="s">
        <v>313</v>
      </c>
      <c r="C60" s="174">
        <v>3698</v>
      </c>
      <c r="D60" s="562">
        <v>38685</v>
      </c>
      <c r="E60" s="139" t="s">
        <v>549</v>
      </c>
      <c r="F60" s="308"/>
      <c r="G60" s="139"/>
    </row>
    <row r="61" spans="2:7" ht="14.25">
      <c r="B61" s="230" t="s">
        <v>312</v>
      </c>
      <c r="C61" s="174">
        <v>2619</v>
      </c>
      <c r="D61" s="562">
        <v>38377</v>
      </c>
      <c r="E61" s="139" t="s">
        <v>549</v>
      </c>
      <c r="F61" s="308"/>
      <c r="G61" s="139"/>
    </row>
    <row r="62" spans="2:7" ht="12.75">
      <c r="B62" s="230" t="s">
        <v>49</v>
      </c>
      <c r="C62" s="174">
        <v>13500</v>
      </c>
      <c r="D62" s="562">
        <v>38380</v>
      </c>
      <c r="E62" s="139" t="s">
        <v>547</v>
      </c>
      <c r="F62" s="143"/>
      <c r="G62" s="139"/>
    </row>
    <row r="63" spans="2:7" ht="12.75">
      <c r="B63" s="230" t="s">
        <v>50</v>
      </c>
      <c r="C63" s="174">
        <v>1162</v>
      </c>
      <c r="D63" s="562">
        <v>38370</v>
      </c>
      <c r="E63" s="139" t="s">
        <v>557</v>
      </c>
      <c r="F63" s="143"/>
      <c r="G63" s="139"/>
    </row>
    <row r="64" spans="2:7" ht="12.75">
      <c r="B64" s="230" t="s">
        <v>51</v>
      </c>
      <c r="C64" s="174">
        <v>21401</v>
      </c>
      <c r="D64" s="562">
        <v>38413</v>
      </c>
      <c r="E64" s="139" t="s">
        <v>548</v>
      </c>
      <c r="F64" s="143"/>
      <c r="G64" s="139"/>
    </row>
    <row r="65" spans="2:7" ht="12.75">
      <c r="B65" s="230" t="s">
        <v>52</v>
      </c>
      <c r="C65" s="174">
        <v>25800</v>
      </c>
      <c r="D65" s="562">
        <v>38414</v>
      </c>
      <c r="E65" s="139" t="s">
        <v>548</v>
      </c>
      <c r="F65" s="143"/>
      <c r="G65" s="139"/>
    </row>
    <row r="66" spans="3:7" ht="12.75">
      <c r="C66" s="173"/>
      <c r="D66" s="174"/>
      <c r="E66" s="139"/>
      <c r="F66" s="143"/>
      <c r="G66" s="139"/>
    </row>
    <row r="67" spans="1:2" ht="12.75">
      <c r="A67" s="163" t="s">
        <v>77</v>
      </c>
      <c r="B67" s="163" t="s">
        <v>333</v>
      </c>
    </row>
  </sheetData>
  <sheetProtection/>
  <printOptions/>
  <pageMargins left="0.787401575" right="0.787401575" top="0.984251969" bottom="0.984251969" header="0.5" footer="0.5"/>
  <pageSetup fitToHeight="1" fitToWidth="1" horizontalDpi="300" verticalDpi="300" orientation="portrait" paperSize="9" scale="80" r:id="rId1"/>
  <headerFooter alignWithMargins="0">
    <oddFooter>&amp;CNordel 1999&amp;R&amp;D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55"/>
  <sheetViews>
    <sheetView zoomScale="80" zoomScaleNormal="80" zoomScalePageLayoutView="0" workbookViewId="0" topLeftCell="A19">
      <selection activeCell="F48" sqref="F48"/>
    </sheetView>
  </sheetViews>
  <sheetFormatPr defaultColWidth="9.140625" defaultRowHeight="12.75"/>
  <cols>
    <col min="1" max="1" width="3.57421875" style="0" customWidth="1"/>
    <col min="2" max="2" width="8.28125" style="2" customWidth="1"/>
    <col min="3" max="3" width="8.7109375" style="0" customWidth="1"/>
    <col min="4" max="4" width="10.8515625" style="0" bestFit="1" customWidth="1"/>
    <col min="5" max="5" width="7.7109375" style="2" customWidth="1"/>
    <col min="6" max="6" width="8.28125" style="0" customWidth="1"/>
    <col min="7" max="7" width="8.8515625" style="0" bestFit="1" customWidth="1"/>
    <col min="8" max="8" width="9.8515625" style="2" bestFit="1" customWidth="1"/>
    <col min="9" max="9" width="7.7109375" style="0" customWidth="1"/>
    <col min="10" max="10" width="8.8515625" style="0" bestFit="1" customWidth="1"/>
    <col min="11" max="11" width="7.7109375" style="0" customWidth="1"/>
    <col min="12" max="12" width="8.8515625" style="0" bestFit="1" customWidth="1"/>
    <col min="13" max="13" width="8.28125" style="0" customWidth="1"/>
    <col min="14" max="14" width="9.8515625" style="0" bestFit="1" customWidth="1"/>
  </cols>
  <sheetData>
    <row r="1" spans="1:8" s="23" customFormat="1" ht="15">
      <c r="A1" s="22"/>
      <c r="B1" s="22" t="s">
        <v>426</v>
      </c>
      <c r="D1" s="24"/>
      <c r="E1" s="24"/>
      <c r="F1" s="24"/>
      <c r="G1" s="24"/>
      <c r="H1" s="24"/>
    </row>
    <row r="2" ht="12.75">
      <c r="B2" s="9"/>
    </row>
    <row r="4" spans="3:35" ht="12.75">
      <c r="C4" s="10" t="s">
        <v>210</v>
      </c>
      <c r="D4" s="10"/>
      <c r="E4" s="10"/>
      <c r="F4" s="10"/>
      <c r="G4" s="10"/>
      <c r="I4" s="545" t="s">
        <v>210</v>
      </c>
      <c r="J4" s="545"/>
      <c r="K4" s="545"/>
      <c r="L4" s="545"/>
      <c r="M4" s="545"/>
      <c r="N4" s="544"/>
      <c r="P4" s="139"/>
      <c r="Q4" s="139"/>
      <c r="R4" s="139"/>
      <c r="S4" s="238" t="s">
        <v>398</v>
      </c>
      <c r="T4" s="139"/>
      <c r="U4" s="139"/>
      <c r="V4" s="139"/>
      <c r="W4" s="139"/>
      <c r="X4" s="139"/>
      <c r="Y4" s="139"/>
      <c r="AA4" s="544"/>
      <c r="AB4" s="544"/>
      <c r="AC4" s="545" t="s">
        <v>210</v>
      </c>
      <c r="AD4" s="544"/>
      <c r="AE4" s="544"/>
      <c r="AF4" s="544"/>
      <c r="AG4" s="544"/>
      <c r="AH4" s="544"/>
      <c r="AI4" s="544"/>
    </row>
    <row r="5" spans="2:35" ht="12.75">
      <c r="B5" s="174"/>
      <c r="C5" s="238" t="s">
        <v>427</v>
      </c>
      <c r="D5" s="238"/>
      <c r="E5" s="238"/>
      <c r="F5" s="238"/>
      <c r="G5" s="238"/>
      <c r="H5" s="174"/>
      <c r="I5" s="545" t="s">
        <v>429</v>
      </c>
      <c r="J5" s="545"/>
      <c r="K5" s="545"/>
      <c r="L5" s="545"/>
      <c r="M5" s="545"/>
      <c r="N5" s="544"/>
      <c r="O5" s="139"/>
      <c r="P5" s="139"/>
      <c r="Q5" s="139"/>
      <c r="R5" s="139"/>
      <c r="S5" s="238" t="s">
        <v>427</v>
      </c>
      <c r="T5" s="139"/>
      <c r="U5" s="139"/>
      <c r="V5" s="139"/>
      <c r="W5" s="139"/>
      <c r="X5" s="139"/>
      <c r="Y5" s="139"/>
      <c r="AA5" s="544"/>
      <c r="AB5" s="544"/>
      <c r="AC5" s="545" t="s">
        <v>428</v>
      </c>
      <c r="AD5" s="544"/>
      <c r="AE5" s="544"/>
      <c r="AF5" s="544"/>
      <c r="AG5" s="544"/>
      <c r="AH5" s="544"/>
      <c r="AI5" s="544"/>
    </row>
    <row r="6" spans="2:35" ht="12.75">
      <c r="B6" s="174"/>
      <c r="C6" s="238" t="s">
        <v>91</v>
      </c>
      <c r="D6" s="238"/>
      <c r="E6" s="238"/>
      <c r="F6" s="238"/>
      <c r="G6" s="238"/>
      <c r="H6" s="174"/>
      <c r="I6" s="545" t="s">
        <v>91</v>
      </c>
      <c r="J6" s="545"/>
      <c r="K6" s="545"/>
      <c r="L6" s="545"/>
      <c r="M6" s="545"/>
      <c r="N6" s="544"/>
      <c r="O6" s="139"/>
      <c r="P6" s="139"/>
      <c r="Q6" s="139"/>
      <c r="R6" s="139"/>
      <c r="S6" s="238" t="s">
        <v>91</v>
      </c>
      <c r="T6" s="139"/>
      <c r="U6" s="139"/>
      <c r="V6" s="139"/>
      <c r="W6" s="139"/>
      <c r="X6" s="139"/>
      <c r="Y6" s="139"/>
      <c r="AA6" s="544"/>
      <c r="AB6" s="544"/>
      <c r="AC6" s="545" t="s">
        <v>91</v>
      </c>
      <c r="AD6" s="544"/>
      <c r="AE6" s="544"/>
      <c r="AF6" s="544"/>
      <c r="AG6" s="544"/>
      <c r="AH6" s="544"/>
      <c r="AI6" s="544"/>
    </row>
    <row r="7" spans="2:35" ht="12.75">
      <c r="B7" s="174"/>
      <c r="C7" s="139"/>
      <c r="D7" s="139"/>
      <c r="E7" s="174"/>
      <c r="F7" s="139"/>
      <c r="G7" s="139"/>
      <c r="H7" s="174"/>
      <c r="I7" s="544"/>
      <c r="J7" s="544"/>
      <c r="K7" s="547"/>
      <c r="L7" s="544"/>
      <c r="M7" s="544"/>
      <c r="N7" s="544"/>
      <c r="O7" s="139"/>
      <c r="P7" s="139"/>
      <c r="Q7" s="139" t="s">
        <v>395</v>
      </c>
      <c r="R7" s="139"/>
      <c r="S7" s="139"/>
      <c r="T7" s="139"/>
      <c r="U7" s="139"/>
      <c r="V7" s="139"/>
      <c r="W7" s="139"/>
      <c r="X7" s="139"/>
      <c r="Y7" s="139"/>
      <c r="AA7" s="544"/>
      <c r="AB7" s="544"/>
      <c r="AC7" s="544"/>
      <c r="AD7" s="544"/>
      <c r="AE7" s="544"/>
      <c r="AF7" s="544"/>
      <c r="AG7" s="544"/>
      <c r="AH7" s="544"/>
      <c r="AI7" s="544"/>
    </row>
    <row r="8" spans="2:35" s="13" customFormat="1" ht="12.75">
      <c r="B8" s="173"/>
      <c r="C8" s="165" t="s">
        <v>92</v>
      </c>
      <c r="D8" s="173" t="s">
        <v>93</v>
      </c>
      <c r="E8" s="173" t="s">
        <v>94</v>
      </c>
      <c r="F8" s="173" t="s">
        <v>95</v>
      </c>
      <c r="G8" s="173" t="s">
        <v>96</v>
      </c>
      <c r="H8" s="173"/>
      <c r="I8" s="546" t="s">
        <v>92</v>
      </c>
      <c r="J8" s="546" t="s">
        <v>93</v>
      </c>
      <c r="K8" s="546" t="s">
        <v>94</v>
      </c>
      <c r="L8" s="546" t="s">
        <v>95</v>
      </c>
      <c r="M8" s="546" t="s">
        <v>96</v>
      </c>
      <c r="N8" s="552"/>
      <c r="O8" s="173"/>
      <c r="P8" s="173"/>
      <c r="Q8" s="165" t="s">
        <v>92</v>
      </c>
      <c r="R8" s="165"/>
      <c r="S8" s="173" t="s">
        <v>93</v>
      </c>
      <c r="T8" s="173"/>
      <c r="U8" s="173" t="s">
        <v>94</v>
      </c>
      <c r="V8" s="173" t="s">
        <v>95</v>
      </c>
      <c r="W8" s="173"/>
      <c r="X8" s="173" t="s">
        <v>96</v>
      </c>
      <c r="Y8" s="173"/>
      <c r="Z8" s="173"/>
      <c r="AA8" s="546" t="s">
        <v>92</v>
      </c>
      <c r="AB8" s="559" t="s">
        <v>396</v>
      </c>
      <c r="AC8" s="546" t="s">
        <v>93</v>
      </c>
      <c r="AD8" s="559" t="s">
        <v>49</v>
      </c>
      <c r="AE8" s="546" t="s">
        <v>94</v>
      </c>
      <c r="AF8" s="546" t="s">
        <v>95</v>
      </c>
      <c r="AG8" s="559" t="s">
        <v>396</v>
      </c>
      <c r="AH8" s="546" t="s">
        <v>96</v>
      </c>
      <c r="AI8" s="559" t="s">
        <v>396</v>
      </c>
    </row>
    <row r="9" spans="2:35" s="13" customFormat="1" ht="12.75">
      <c r="B9" s="173"/>
      <c r="C9" s="165"/>
      <c r="D9" s="173"/>
      <c r="E9" s="173"/>
      <c r="F9" s="173"/>
      <c r="G9" s="173"/>
      <c r="H9" s="173"/>
      <c r="I9" s="546"/>
      <c r="J9" s="546"/>
      <c r="K9" s="546"/>
      <c r="L9" s="546"/>
      <c r="M9" s="546"/>
      <c r="N9" s="552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AA9" s="546"/>
      <c r="AB9" s="546"/>
      <c r="AC9" s="546"/>
      <c r="AD9" s="546"/>
      <c r="AE9" s="546"/>
      <c r="AF9" s="546"/>
      <c r="AG9" s="546"/>
      <c r="AH9" s="546"/>
      <c r="AI9" s="546"/>
    </row>
    <row r="10" spans="2:35" ht="12.75">
      <c r="B10" s="174">
        <v>1</v>
      </c>
      <c r="C10" s="542">
        <v>3479</v>
      </c>
      <c r="D10" s="542">
        <v>10650</v>
      </c>
      <c r="E10" s="543">
        <v>986</v>
      </c>
      <c r="F10" s="543">
        <v>14585</v>
      </c>
      <c r="G10" s="543">
        <v>16735</v>
      </c>
      <c r="H10" s="217">
        <f aca="true" t="shared" si="0" ref="H10:H26">SUM(C10:G10)</f>
        <v>46435</v>
      </c>
      <c r="I10" s="553">
        <v>2704</v>
      </c>
      <c r="J10" s="553">
        <v>8145</v>
      </c>
      <c r="K10" s="554">
        <v>808</v>
      </c>
      <c r="L10" s="555">
        <v>9320</v>
      </c>
      <c r="M10" s="555">
        <v>10386</v>
      </c>
      <c r="N10" s="556">
        <f>SUM(I10:M10)</f>
        <v>31363</v>
      </c>
      <c r="O10" s="183"/>
      <c r="P10" s="174">
        <v>1</v>
      </c>
      <c r="Q10" s="139">
        <v>3508</v>
      </c>
      <c r="R10" s="550">
        <f>C10+(-Q10)</f>
        <v>-29</v>
      </c>
      <c r="S10" s="139">
        <v>8449</v>
      </c>
      <c r="T10" s="550">
        <f>D10+(-S10)</f>
        <v>2201</v>
      </c>
      <c r="U10" s="551">
        <v>1016.457</v>
      </c>
      <c r="V10" s="125">
        <v>15959</v>
      </c>
      <c r="W10" s="139">
        <v>-1429</v>
      </c>
      <c r="X10" s="173">
        <v>1996</v>
      </c>
      <c r="Y10" s="550">
        <f>G10+(-W11)</f>
        <v>17886</v>
      </c>
      <c r="AA10" s="544">
        <v>690</v>
      </c>
      <c r="AB10" s="560">
        <v>2670</v>
      </c>
      <c r="AC10" s="544">
        <v>1</v>
      </c>
      <c r="AD10" s="560">
        <v>7963</v>
      </c>
      <c r="AE10" s="561">
        <v>829.499</v>
      </c>
      <c r="AF10" s="548">
        <v>9240</v>
      </c>
      <c r="AG10" s="544"/>
      <c r="AH10" s="544">
        <v>-1894</v>
      </c>
      <c r="AI10" s="560">
        <f>M10+(-AH10)</f>
        <v>12280</v>
      </c>
    </row>
    <row r="11" spans="2:35" ht="12.75">
      <c r="B11" s="174">
        <v>2</v>
      </c>
      <c r="C11" s="542">
        <v>3334</v>
      </c>
      <c r="D11" s="542">
        <v>10212</v>
      </c>
      <c r="E11" s="543">
        <v>967</v>
      </c>
      <c r="F11" s="543">
        <v>14237</v>
      </c>
      <c r="G11" s="543">
        <v>16388</v>
      </c>
      <c r="H11" s="217">
        <f t="shared" si="0"/>
        <v>45138</v>
      </c>
      <c r="I11" s="553">
        <v>2535</v>
      </c>
      <c r="J11" s="553">
        <v>7790</v>
      </c>
      <c r="K11" s="554">
        <v>800</v>
      </c>
      <c r="L11" s="555">
        <v>9059</v>
      </c>
      <c r="M11" s="555">
        <v>10210</v>
      </c>
      <c r="N11" s="556">
        <f aca="true" t="shared" si="1" ref="N11:N26">SUM(I11:M11)</f>
        <v>30394</v>
      </c>
      <c r="O11" s="183"/>
      <c r="P11" s="174">
        <v>2</v>
      </c>
      <c r="Q11" s="139">
        <v>3525</v>
      </c>
      <c r="R11" s="550">
        <f aca="true" t="shared" si="2" ref="R11:R33">C11+(-Q11)</f>
        <v>-191</v>
      </c>
      <c r="S11" s="139">
        <v>8370</v>
      </c>
      <c r="T11" s="550">
        <f aca="true" t="shared" si="3" ref="T11:T33">D11+(-S11)</f>
        <v>1842</v>
      </c>
      <c r="U11" s="551">
        <v>997.105</v>
      </c>
      <c r="V11" s="125">
        <v>15491</v>
      </c>
      <c r="W11" s="139">
        <v>-1151</v>
      </c>
      <c r="X11" s="139">
        <v>2169</v>
      </c>
      <c r="Y11" s="550">
        <f>G11+(-W11)</f>
        <v>17539</v>
      </c>
      <c r="AA11" s="544">
        <v>624</v>
      </c>
      <c r="AB11" s="560">
        <v>2521</v>
      </c>
      <c r="AC11" s="544">
        <v>2</v>
      </c>
      <c r="AD11" s="560">
        <v>7767</v>
      </c>
      <c r="AE11" s="561">
        <v>821.103</v>
      </c>
      <c r="AF11" s="548">
        <v>8509</v>
      </c>
      <c r="AG11" s="544"/>
      <c r="AH11" s="544">
        <v>-1667</v>
      </c>
      <c r="AI11" s="560">
        <f aca="true" t="shared" si="4" ref="AI11:AI33">M11+(-AH11)</f>
        <v>11877</v>
      </c>
    </row>
    <row r="12" spans="2:35" ht="12.75">
      <c r="B12" s="174">
        <v>3</v>
      </c>
      <c r="C12" s="542">
        <v>3278</v>
      </c>
      <c r="D12" s="542">
        <v>9929</v>
      </c>
      <c r="E12" s="543">
        <v>964</v>
      </c>
      <c r="F12" s="543">
        <v>14064</v>
      </c>
      <c r="G12" s="543">
        <v>16320</v>
      </c>
      <c r="H12" s="217">
        <f t="shared" si="0"/>
        <v>44555</v>
      </c>
      <c r="I12" s="553">
        <v>2470</v>
      </c>
      <c r="J12" s="553">
        <v>7518</v>
      </c>
      <c r="K12" s="554">
        <v>787</v>
      </c>
      <c r="L12" s="555">
        <v>8759</v>
      </c>
      <c r="M12" s="555">
        <v>10136</v>
      </c>
      <c r="N12" s="556">
        <f t="shared" si="1"/>
        <v>29670</v>
      </c>
      <c r="O12" s="183"/>
      <c r="P12" s="174">
        <v>3</v>
      </c>
      <c r="Q12" s="139">
        <v>3519</v>
      </c>
      <c r="R12" s="550">
        <f t="shared" si="2"/>
        <v>-241</v>
      </c>
      <c r="S12" s="139">
        <v>8337</v>
      </c>
      <c r="T12" s="550">
        <f t="shared" si="3"/>
        <v>1592</v>
      </c>
      <c r="U12" s="551">
        <v>993.781</v>
      </c>
      <c r="V12" s="125">
        <v>15011</v>
      </c>
      <c r="W12" s="139">
        <v>-1160</v>
      </c>
      <c r="X12" s="139">
        <v>2245</v>
      </c>
      <c r="Y12" s="550">
        <f>G12+(-W12)</f>
        <v>17480</v>
      </c>
      <c r="AA12" s="544">
        <v>621</v>
      </c>
      <c r="AB12" s="560">
        <v>2578</v>
      </c>
      <c r="AC12" s="544">
        <v>2</v>
      </c>
      <c r="AD12" s="560">
        <v>7652</v>
      </c>
      <c r="AE12" s="561">
        <v>807.421</v>
      </c>
      <c r="AF12" s="548">
        <v>7949</v>
      </c>
      <c r="AG12" s="544"/>
      <c r="AH12" s="544">
        <v>-1638</v>
      </c>
      <c r="AI12" s="560">
        <f t="shared" si="4"/>
        <v>11774</v>
      </c>
    </row>
    <row r="13" spans="2:35" ht="12.75">
      <c r="B13" s="174">
        <v>4</v>
      </c>
      <c r="C13" s="542">
        <v>3277</v>
      </c>
      <c r="D13" s="542">
        <v>9716</v>
      </c>
      <c r="E13" s="543">
        <v>964</v>
      </c>
      <c r="F13" s="543">
        <v>14072</v>
      </c>
      <c r="G13" s="543">
        <v>16357</v>
      </c>
      <c r="H13" s="217">
        <f t="shared" si="0"/>
        <v>44386</v>
      </c>
      <c r="I13" s="553">
        <v>2447</v>
      </c>
      <c r="J13" s="553">
        <v>7445</v>
      </c>
      <c r="K13" s="554">
        <v>778</v>
      </c>
      <c r="L13" s="555">
        <v>8742</v>
      </c>
      <c r="M13" s="555">
        <v>9928</v>
      </c>
      <c r="N13" s="556">
        <f t="shared" si="1"/>
        <v>29340</v>
      </c>
      <c r="O13" s="183"/>
      <c r="P13" s="174">
        <v>4</v>
      </c>
      <c r="Q13" s="139">
        <v>3581</v>
      </c>
      <c r="R13" s="550">
        <f t="shared" si="2"/>
        <v>-304</v>
      </c>
      <c r="S13" s="139">
        <v>8245</v>
      </c>
      <c r="T13" s="550">
        <f t="shared" si="3"/>
        <v>1471</v>
      </c>
      <c r="U13" s="551">
        <v>994.665</v>
      </c>
      <c r="V13" s="125">
        <v>15090</v>
      </c>
      <c r="W13" s="139">
        <v>-1027</v>
      </c>
      <c r="X13" s="139">
        <v>2284</v>
      </c>
      <c r="Y13" s="550">
        <f aca="true" t="shared" si="5" ref="Y13:Y33">G13+(-W13)</f>
        <v>17384</v>
      </c>
      <c r="AA13" s="544">
        <v>568</v>
      </c>
      <c r="AB13" s="560">
        <v>2550</v>
      </c>
      <c r="AC13" s="544">
        <v>2</v>
      </c>
      <c r="AD13" s="560">
        <v>7657</v>
      </c>
      <c r="AE13" s="561">
        <v>797.974</v>
      </c>
      <c r="AF13" s="548">
        <v>7679</v>
      </c>
      <c r="AG13" s="544"/>
      <c r="AH13" s="544">
        <v>-1546</v>
      </c>
      <c r="AI13" s="560">
        <f t="shared" si="4"/>
        <v>11474</v>
      </c>
    </row>
    <row r="14" spans="2:35" ht="12.75">
      <c r="B14" s="174">
        <v>5</v>
      </c>
      <c r="C14" s="542">
        <v>3356</v>
      </c>
      <c r="D14" s="542">
        <v>9742</v>
      </c>
      <c r="E14" s="543">
        <v>970</v>
      </c>
      <c r="F14" s="543">
        <v>14229</v>
      </c>
      <c r="G14" s="543">
        <v>16672</v>
      </c>
      <c r="H14" s="217">
        <f t="shared" si="0"/>
        <v>44969</v>
      </c>
      <c r="I14" s="553">
        <v>2448</v>
      </c>
      <c r="J14" s="553">
        <v>7258</v>
      </c>
      <c r="K14" s="554">
        <v>776</v>
      </c>
      <c r="L14" s="555">
        <v>8518</v>
      </c>
      <c r="M14" s="555">
        <v>10051</v>
      </c>
      <c r="N14" s="557">
        <f t="shared" si="1"/>
        <v>29051</v>
      </c>
      <c r="O14" s="183"/>
      <c r="P14" s="174">
        <v>5</v>
      </c>
      <c r="Q14" s="139">
        <v>3721</v>
      </c>
      <c r="R14" s="550">
        <f t="shared" si="2"/>
        <v>-365</v>
      </c>
      <c r="S14" s="139">
        <v>8258</v>
      </c>
      <c r="T14" s="550">
        <f t="shared" si="3"/>
        <v>1484</v>
      </c>
      <c r="U14" s="551">
        <v>1000.167</v>
      </c>
      <c r="V14" s="125">
        <v>15636</v>
      </c>
      <c r="W14" s="139">
        <v>-827</v>
      </c>
      <c r="X14" s="139">
        <v>2432</v>
      </c>
      <c r="Y14" s="550">
        <f t="shared" si="5"/>
        <v>17499</v>
      </c>
      <c r="AA14" s="544">
        <v>575</v>
      </c>
      <c r="AB14" s="560">
        <v>2527</v>
      </c>
      <c r="AC14" s="544">
        <v>2</v>
      </c>
      <c r="AD14" s="560">
        <v>7374</v>
      </c>
      <c r="AE14" s="561">
        <v>796.676</v>
      </c>
      <c r="AF14" s="548">
        <v>7383</v>
      </c>
      <c r="AG14" s="544"/>
      <c r="AH14" s="544">
        <v>-1680</v>
      </c>
      <c r="AI14" s="560">
        <f t="shared" si="4"/>
        <v>11731</v>
      </c>
    </row>
    <row r="15" spans="2:35" ht="12.75">
      <c r="B15" s="174">
        <v>6</v>
      </c>
      <c r="C15" s="542">
        <v>3651</v>
      </c>
      <c r="D15" s="542">
        <v>10064</v>
      </c>
      <c r="E15" s="543">
        <v>978</v>
      </c>
      <c r="F15" s="543">
        <v>14669</v>
      </c>
      <c r="G15" s="543">
        <v>17573</v>
      </c>
      <c r="H15" s="217">
        <f t="shared" si="0"/>
        <v>46935</v>
      </c>
      <c r="I15" s="553">
        <v>2518</v>
      </c>
      <c r="J15" s="553">
        <v>7261</v>
      </c>
      <c r="K15" s="554">
        <v>780</v>
      </c>
      <c r="L15" s="555">
        <v>8608</v>
      </c>
      <c r="M15" s="555">
        <v>10745</v>
      </c>
      <c r="N15" s="556">
        <f t="shared" si="1"/>
        <v>29912</v>
      </c>
      <c r="O15" s="183"/>
      <c r="P15" s="174">
        <v>6</v>
      </c>
      <c r="Q15" s="139">
        <v>3985</v>
      </c>
      <c r="R15" s="550">
        <f t="shared" si="2"/>
        <v>-334</v>
      </c>
      <c r="S15" s="139">
        <v>8338</v>
      </c>
      <c r="T15" s="550">
        <f t="shared" si="3"/>
        <v>1726</v>
      </c>
      <c r="U15" s="551">
        <v>1009.26</v>
      </c>
      <c r="V15" s="125">
        <v>16372</v>
      </c>
      <c r="W15" s="139">
        <v>-1362</v>
      </c>
      <c r="X15" s="139">
        <v>2296</v>
      </c>
      <c r="Y15" s="550">
        <f t="shared" si="5"/>
        <v>18935</v>
      </c>
      <c r="AA15" s="544">
        <v>577</v>
      </c>
      <c r="AB15" s="560">
        <v>2525</v>
      </c>
      <c r="AC15" s="544">
        <v>2</v>
      </c>
      <c r="AD15" s="560">
        <v>7235</v>
      </c>
      <c r="AE15" s="561">
        <v>800.611</v>
      </c>
      <c r="AF15" s="548">
        <v>7959</v>
      </c>
      <c r="AG15" s="544"/>
      <c r="AH15" s="544">
        <v>-1869</v>
      </c>
      <c r="AI15" s="560">
        <f t="shared" si="4"/>
        <v>12614</v>
      </c>
    </row>
    <row r="16" spans="2:35" ht="12.75">
      <c r="B16" s="174">
        <v>7</v>
      </c>
      <c r="C16" s="542">
        <v>4444</v>
      </c>
      <c r="D16" s="542">
        <v>11018</v>
      </c>
      <c r="E16" s="543">
        <v>995</v>
      </c>
      <c r="F16" s="543">
        <v>15958</v>
      </c>
      <c r="G16" s="543">
        <v>19607</v>
      </c>
      <c r="H16" s="217">
        <f t="shared" si="0"/>
        <v>52022</v>
      </c>
      <c r="I16" s="553">
        <v>2929</v>
      </c>
      <c r="J16" s="553">
        <v>7833</v>
      </c>
      <c r="K16" s="554">
        <v>798</v>
      </c>
      <c r="L16" s="555">
        <v>8998</v>
      </c>
      <c r="M16" s="555">
        <v>11591</v>
      </c>
      <c r="N16" s="556">
        <f t="shared" si="1"/>
        <v>32149</v>
      </c>
      <c r="O16" s="183"/>
      <c r="P16" s="174">
        <v>7</v>
      </c>
      <c r="Q16" s="139">
        <v>4373</v>
      </c>
      <c r="R16" s="550">
        <f t="shared" si="2"/>
        <v>71</v>
      </c>
      <c r="S16" s="139">
        <v>8622</v>
      </c>
      <c r="T16" s="550">
        <f t="shared" si="3"/>
        <v>2396</v>
      </c>
      <c r="U16" s="551">
        <v>1026.673</v>
      </c>
      <c r="V16" s="125">
        <v>17889</v>
      </c>
      <c r="W16" s="139">
        <v>-1655</v>
      </c>
      <c r="X16" s="139">
        <v>2786</v>
      </c>
      <c r="Y16" s="550">
        <f t="shared" si="5"/>
        <v>21262</v>
      </c>
      <c r="AA16" s="544">
        <v>713</v>
      </c>
      <c r="AB16" s="560">
        <v>2830</v>
      </c>
      <c r="AC16" s="544">
        <v>2</v>
      </c>
      <c r="AD16" s="560">
        <v>7191</v>
      </c>
      <c r="AE16" s="561">
        <v>818.922</v>
      </c>
      <c r="AF16" s="548">
        <v>9775</v>
      </c>
      <c r="AG16" s="544"/>
      <c r="AH16" s="544">
        <v>-2259</v>
      </c>
      <c r="AI16" s="560">
        <f t="shared" si="4"/>
        <v>13850</v>
      </c>
    </row>
    <row r="17" spans="2:35" ht="12.75">
      <c r="B17" s="174">
        <v>8</v>
      </c>
      <c r="C17" s="542">
        <v>5466</v>
      </c>
      <c r="D17" s="542">
        <v>11604</v>
      </c>
      <c r="E17" s="543">
        <v>1045</v>
      </c>
      <c r="F17" s="543">
        <v>17972</v>
      </c>
      <c r="G17" s="543">
        <v>21910</v>
      </c>
      <c r="H17" s="217">
        <f t="shared" si="0"/>
        <v>57997</v>
      </c>
      <c r="I17" s="553">
        <v>3454</v>
      </c>
      <c r="J17" s="553">
        <v>8351</v>
      </c>
      <c r="K17" s="554">
        <v>832</v>
      </c>
      <c r="L17" s="555">
        <v>9736</v>
      </c>
      <c r="M17" s="555">
        <v>12417</v>
      </c>
      <c r="N17" s="556">
        <f t="shared" si="1"/>
        <v>34790</v>
      </c>
      <c r="O17" s="183"/>
      <c r="P17" s="174">
        <v>8</v>
      </c>
      <c r="Q17" s="139">
        <v>4804</v>
      </c>
      <c r="R17" s="550">
        <f t="shared" si="2"/>
        <v>662</v>
      </c>
      <c r="S17" s="139">
        <v>9021</v>
      </c>
      <c r="T17" s="550">
        <f t="shared" si="3"/>
        <v>2583</v>
      </c>
      <c r="U17" s="551">
        <v>1083.077</v>
      </c>
      <c r="V17" s="125">
        <v>20831</v>
      </c>
      <c r="W17" s="139">
        <v>-1359</v>
      </c>
      <c r="X17" s="139">
        <v>3246</v>
      </c>
      <c r="Y17" s="550">
        <f t="shared" si="5"/>
        <v>23269</v>
      </c>
      <c r="AA17" s="544">
        <v>790</v>
      </c>
      <c r="AB17" s="560">
        <v>3359</v>
      </c>
      <c r="AC17" s="544">
        <v>2</v>
      </c>
      <c r="AD17" s="560">
        <v>7394</v>
      </c>
      <c r="AE17" s="561">
        <v>853.93</v>
      </c>
      <c r="AF17" s="548">
        <v>10757</v>
      </c>
      <c r="AG17" s="544"/>
      <c r="AH17" s="544">
        <v>-2546</v>
      </c>
      <c r="AI17" s="560">
        <f t="shared" si="4"/>
        <v>14963</v>
      </c>
    </row>
    <row r="18" spans="2:35" ht="12.75">
      <c r="B18" s="174">
        <v>9</v>
      </c>
      <c r="C18" s="542">
        <v>5786</v>
      </c>
      <c r="D18" s="542">
        <v>11968</v>
      </c>
      <c r="E18" s="543">
        <v>1094</v>
      </c>
      <c r="F18" s="543">
        <v>18672</v>
      </c>
      <c r="G18" s="543">
        <v>22245</v>
      </c>
      <c r="H18" s="241">
        <f t="shared" si="0"/>
        <v>59765</v>
      </c>
      <c r="I18" s="553">
        <v>3818</v>
      </c>
      <c r="J18" s="553">
        <v>8667</v>
      </c>
      <c r="K18" s="554">
        <v>876</v>
      </c>
      <c r="L18" s="555">
        <v>10197</v>
      </c>
      <c r="M18" s="555">
        <v>12980</v>
      </c>
      <c r="N18" s="556">
        <f t="shared" si="1"/>
        <v>36538</v>
      </c>
      <c r="O18" s="183"/>
      <c r="P18" s="174">
        <v>9</v>
      </c>
      <c r="Q18" s="139">
        <v>5006</v>
      </c>
      <c r="R18" s="550">
        <f t="shared" si="2"/>
        <v>780</v>
      </c>
      <c r="S18" s="139">
        <v>9393</v>
      </c>
      <c r="T18" s="550">
        <f t="shared" si="3"/>
        <v>2575</v>
      </c>
      <c r="U18" s="551">
        <v>1133.809</v>
      </c>
      <c r="V18" s="125">
        <v>21369</v>
      </c>
      <c r="W18" s="139">
        <v>-1364</v>
      </c>
      <c r="X18" s="139">
        <v>3073</v>
      </c>
      <c r="Y18" s="550">
        <f t="shared" si="5"/>
        <v>23609</v>
      </c>
      <c r="AA18" s="544">
        <v>812</v>
      </c>
      <c r="AB18" s="560">
        <v>3451</v>
      </c>
      <c r="AC18" s="544">
        <v>2</v>
      </c>
      <c r="AD18" s="560">
        <v>7652</v>
      </c>
      <c r="AE18" s="561">
        <v>899.787</v>
      </c>
      <c r="AF18" s="548">
        <v>11199</v>
      </c>
      <c r="AG18" s="544"/>
      <c r="AH18" s="544">
        <v>-2619</v>
      </c>
      <c r="AI18" s="560">
        <f t="shared" si="4"/>
        <v>15599</v>
      </c>
    </row>
    <row r="19" spans="2:35" ht="12.75">
      <c r="B19" s="174">
        <v>10</v>
      </c>
      <c r="C19" s="542">
        <v>5735</v>
      </c>
      <c r="D19" s="542">
        <v>11895</v>
      </c>
      <c r="E19" s="543">
        <v>1110</v>
      </c>
      <c r="F19" s="543">
        <v>18493</v>
      </c>
      <c r="G19" s="543">
        <v>21973</v>
      </c>
      <c r="H19" s="217">
        <f t="shared" si="0"/>
        <v>59206</v>
      </c>
      <c r="I19" s="553">
        <v>4030</v>
      </c>
      <c r="J19" s="553">
        <v>8812</v>
      </c>
      <c r="K19" s="554">
        <v>896</v>
      </c>
      <c r="L19" s="555">
        <v>10643</v>
      </c>
      <c r="M19" s="555">
        <v>13325</v>
      </c>
      <c r="N19" s="556">
        <f t="shared" si="1"/>
        <v>37706</v>
      </c>
      <c r="O19" s="183"/>
      <c r="P19" s="174">
        <v>10</v>
      </c>
      <c r="Q19" s="139">
        <v>4922</v>
      </c>
      <c r="R19" s="550">
        <f t="shared" si="2"/>
        <v>813</v>
      </c>
      <c r="S19" s="139">
        <v>9628</v>
      </c>
      <c r="T19" s="550">
        <f t="shared" si="3"/>
        <v>2267</v>
      </c>
      <c r="U19" s="551">
        <v>1150.123</v>
      </c>
      <c r="V19" s="125">
        <v>20869</v>
      </c>
      <c r="W19" s="139">
        <v>-1493</v>
      </c>
      <c r="X19" s="139">
        <v>3175</v>
      </c>
      <c r="Y19" s="550">
        <f t="shared" si="5"/>
        <v>23466</v>
      </c>
      <c r="AA19" s="544">
        <v>783</v>
      </c>
      <c r="AB19" s="560">
        <v>3728</v>
      </c>
      <c r="AC19" s="544">
        <v>2</v>
      </c>
      <c r="AD19" s="560">
        <v>7798</v>
      </c>
      <c r="AE19" s="561">
        <v>920.178</v>
      </c>
      <c r="AF19" s="548">
        <v>11757</v>
      </c>
      <c r="AG19" s="544"/>
      <c r="AH19" s="544">
        <v>-2340</v>
      </c>
      <c r="AI19" s="560">
        <f t="shared" si="4"/>
        <v>15665</v>
      </c>
    </row>
    <row r="20" spans="2:35" ht="12.75">
      <c r="B20" s="174">
        <v>11</v>
      </c>
      <c r="C20" s="542">
        <v>5773</v>
      </c>
      <c r="D20" s="542">
        <v>11732</v>
      </c>
      <c r="E20" s="543">
        <v>1117</v>
      </c>
      <c r="F20" s="543">
        <v>18391</v>
      </c>
      <c r="G20" s="543">
        <v>22015</v>
      </c>
      <c r="H20" s="241">
        <f t="shared" si="0"/>
        <v>59028</v>
      </c>
      <c r="I20" s="553">
        <v>4155</v>
      </c>
      <c r="J20" s="553">
        <v>8930</v>
      </c>
      <c r="K20" s="554">
        <v>912</v>
      </c>
      <c r="L20" s="555">
        <v>11021</v>
      </c>
      <c r="M20" s="555">
        <v>13378</v>
      </c>
      <c r="N20" s="556">
        <f t="shared" si="1"/>
        <v>38396</v>
      </c>
      <c r="O20" s="183"/>
      <c r="P20" s="174">
        <v>11</v>
      </c>
      <c r="Q20" s="139">
        <v>4735</v>
      </c>
      <c r="R20" s="550">
        <f t="shared" si="2"/>
        <v>1038</v>
      </c>
      <c r="S20" s="139">
        <v>9652</v>
      </c>
      <c r="T20" s="550">
        <f t="shared" si="3"/>
        <v>2080</v>
      </c>
      <c r="U20" s="551">
        <v>1157.159</v>
      </c>
      <c r="V20" s="125">
        <v>20884</v>
      </c>
      <c r="W20" s="139">
        <v>-1588</v>
      </c>
      <c r="X20" s="139">
        <v>3250</v>
      </c>
      <c r="Y20" s="550">
        <f t="shared" si="5"/>
        <v>23603</v>
      </c>
      <c r="AA20" s="544">
        <v>780</v>
      </c>
      <c r="AB20" s="560">
        <v>3977</v>
      </c>
      <c r="AC20" s="544">
        <v>2</v>
      </c>
      <c r="AD20" s="560">
        <v>7950</v>
      </c>
      <c r="AE20" s="561">
        <v>938.104</v>
      </c>
      <c r="AF20" s="548">
        <v>12425</v>
      </c>
      <c r="AG20" s="544"/>
      <c r="AH20" s="544">
        <v>-2116</v>
      </c>
      <c r="AI20" s="560">
        <f t="shared" si="4"/>
        <v>15494</v>
      </c>
    </row>
    <row r="21" spans="2:35" s="95" customFormat="1" ht="12.75">
      <c r="B21" s="129">
        <v>12</v>
      </c>
      <c r="C21" s="542">
        <v>5706</v>
      </c>
      <c r="D21" s="542">
        <v>11711</v>
      </c>
      <c r="E21" s="542">
        <v>1106</v>
      </c>
      <c r="F21" s="542">
        <v>18182</v>
      </c>
      <c r="G21" s="542">
        <v>21959</v>
      </c>
      <c r="H21" s="242">
        <f t="shared" si="0"/>
        <v>58664</v>
      </c>
      <c r="I21" s="553">
        <v>4152</v>
      </c>
      <c r="J21" s="553">
        <v>8975</v>
      </c>
      <c r="K21" s="554">
        <v>918</v>
      </c>
      <c r="L21" s="553">
        <v>11002</v>
      </c>
      <c r="M21" s="553">
        <v>13321</v>
      </c>
      <c r="N21" s="558">
        <f t="shared" si="1"/>
        <v>38368</v>
      </c>
      <c r="O21" s="184"/>
      <c r="P21" s="129">
        <v>12</v>
      </c>
      <c r="Q21" s="125">
        <v>4755</v>
      </c>
      <c r="R21" s="550">
        <f t="shared" si="2"/>
        <v>951</v>
      </c>
      <c r="S21" s="125">
        <v>9657</v>
      </c>
      <c r="T21" s="550">
        <f t="shared" si="3"/>
        <v>2054</v>
      </c>
      <c r="U21" s="551">
        <v>1145.392</v>
      </c>
      <c r="V21" s="125">
        <v>20662</v>
      </c>
      <c r="W21" s="125">
        <v>-1662</v>
      </c>
      <c r="X21" s="139">
        <v>3387</v>
      </c>
      <c r="Y21" s="550">
        <f t="shared" si="5"/>
        <v>23621</v>
      </c>
      <c r="AA21" s="548">
        <v>778</v>
      </c>
      <c r="AB21" s="560">
        <v>3939</v>
      </c>
      <c r="AC21" s="548">
        <v>2</v>
      </c>
      <c r="AD21" s="560">
        <v>8006</v>
      </c>
      <c r="AE21" s="561">
        <v>944.116</v>
      </c>
      <c r="AF21" s="548">
        <v>12507</v>
      </c>
      <c r="AG21" s="548"/>
      <c r="AH21" s="548">
        <v>-2085</v>
      </c>
      <c r="AI21" s="560">
        <f t="shared" si="4"/>
        <v>15406</v>
      </c>
    </row>
    <row r="22" spans="2:35" ht="12.75">
      <c r="B22" s="174">
        <v>13</v>
      </c>
      <c r="C22" s="542">
        <v>5554</v>
      </c>
      <c r="D22" s="542">
        <v>11693</v>
      </c>
      <c r="E22" s="543">
        <v>1097</v>
      </c>
      <c r="F22" s="543">
        <v>17988</v>
      </c>
      <c r="G22" s="543">
        <v>21865</v>
      </c>
      <c r="H22" s="217">
        <f t="shared" si="0"/>
        <v>58197</v>
      </c>
      <c r="I22" s="553">
        <v>4081</v>
      </c>
      <c r="J22" s="553">
        <v>9026</v>
      </c>
      <c r="K22" s="554">
        <v>911</v>
      </c>
      <c r="L22" s="555">
        <v>10931</v>
      </c>
      <c r="M22" s="555">
        <v>13236</v>
      </c>
      <c r="N22" s="557">
        <f t="shared" si="1"/>
        <v>38185</v>
      </c>
      <c r="O22" s="183"/>
      <c r="P22" s="174">
        <v>13</v>
      </c>
      <c r="Q22" s="139">
        <v>4822</v>
      </c>
      <c r="R22" s="550">
        <f t="shared" si="2"/>
        <v>732</v>
      </c>
      <c r="S22" s="139">
        <v>9494</v>
      </c>
      <c r="T22" s="550">
        <f t="shared" si="3"/>
        <v>2199</v>
      </c>
      <c r="U22" s="551">
        <v>1135.799</v>
      </c>
      <c r="V22" s="125">
        <v>20241</v>
      </c>
      <c r="W22" s="139">
        <v>-1720</v>
      </c>
      <c r="X22" s="125">
        <v>3185</v>
      </c>
      <c r="Y22" s="550">
        <f t="shared" si="5"/>
        <v>23585</v>
      </c>
      <c r="AA22" s="544">
        <v>828</v>
      </c>
      <c r="AB22" s="560">
        <v>3837</v>
      </c>
      <c r="AC22" s="544">
        <v>2</v>
      </c>
      <c r="AD22" s="560">
        <v>8009</v>
      </c>
      <c r="AE22" s="561">
        <v>936.298</v>
      </c>
      <c r="AF22" s="548">
        <v>12352</v>
      </c>
      <c r="AG22" s="544"/>
      <c r="AH22" s="544">
        <v>-2143</v>
      </c>
      <c r="AI22" s="560">
        <f t="shared" si="4"/>
        <v>15379</v>
      </c>
    </row>
    <row r="23" spans="2:35" s="139" customFormat="1" ht="12.75">
      <c r="B23" s="174">
        <v>14</v>
      </c>
      <c r="C23" s="542">
        <v>5576</v>
      </c>
      <c r="D23" s="542">
        <v>11643</v>
      </c>
      <c r="E23" s="543">
        <v>1095</v>
      </c>
      <c r="F23" s="543">
        <v>17929</v>
      </c>
      <c r="G23" s="543">
        <v>21732</v>
      </c>
      <c r="H23" s="217">
        <f t="shared" si="0"/>
        <v>57975</v>
      </c>
      <c r="I23" s="553">
        <v>4050</v>
      </c>
      <c r="J23" s="553">
        <v>8979</v>
      </c>
      <c r="K23" s="554">
        <v>829</v>
      </c>
      <c r="L23" s="555">
        <v>10948</v>
      </c>
      <c r="M23" s="555">
        <v>13166</v>
      </c>
      <c r="N23" s="556">
        <f t="shared" si="1"/>
        <v>37972</v>
      </c>
      <c r="O23" s="183"/>
      <c r="P23" s="174">
        <v>14</v>
      </c>
      <c r="Q23" s="139">
        <v>4959</v>
      </c>
      <c r="R23" s="550">
        <f t="shared" si="2"/>
        <v>617</v>
      </c>
      <c r="S23" s="139">
        <v>9416</v>
      </c>
      <c r="T23" s="550">
        <f t="shared" si="3"/>
        <v>2227</v>
      </c>
      <c r="U23" s="551">
        <v>1133.994</v>
      </c>
      <c r="V23" s="125">
        <v>20041</v>
      </c>
      <c r="W23" s="139">
        <v>-1723</v>
      </c>
      <c r="X23" s="139">
        <v>3087</v>
      </c>
      <c r="Y23" s="550">
        <f t="shared" si="5"/>
        <v>23455</v>
      </c>
      <c r="AA23" s="544">
        <v>899</v>
      </c>
      <c r="AB23" s="560">
        <v>3794</v>
      </c>
      <c r="AC23" s="544">
        <v>2</v>
      </c>
      <c r="AD23" s="560">
        <v>7984</v>
      </c>
      <c r="AE23" s="561">
        <v>850.477</v>
      </c>
      <c r="AF23" s="548">
        <v>12468</v>
      </c>
      <c r="AG23" s="544"/>
      <c r="AH23" s="544">
        <v>-2051</v>
      </c>
      <c r="AI23" s="560">
        <f t="shared" si="4"/>
        <v>15217</v>
      </c>
    </row>
    <row r="24" spans="2:35" ht="12.75">
      <c r="B24" s="174">
        <v>15</v>
      </c>
      <c r="C24" s="542">
        <v>5505</v>
      </c>
      <c r="D24" s="542">
        <v>11608</v>
      </c>
      <c r="E24" s="543">
        <v>1094</v>
      </c>
      <c r="F24" s="543">
        <v>17867</v>
      </c>
      <c r="G24" s="543">
        <v>21867</v>
      </c>
      <c r="H24" s="217">
        <f t="shared" si="0"/>
        <v>57941</v>
      </c>
      <c r="I24" s="553">
        <v>3968</v>
      </c>
      <c r="J24" s="553">
        <v>8931</v>
      </c>
      <c r="K24" s="554">
        <v>907</v>
      </c>
      <c r="L24" s="555">
        <v>10885</v>
      </c>
      <c r="M24" s="555">
        <v>13049</v>
      </c>
      <c r="N24" s="556">
        <f t="shared" si="1"/>
        <v>37740</v>
      </c>
      <c r="O24" s="183"/>
      <c r="P24" s="174">
        <v>15</v>
      </c>
      <c r="Q24" s="139">
        <v>4962</v>
      </c>
      <c r="R24" s="550">
        <f t="shared" si="2"/>
        <v>543</v>
      </c>
      <c r="S24" s="139">
        <v>9402</v>
      </c>
      <c r="T24" s="550">
        <f t="shared" si="3"/>
        <v>2206</v>
      </c>
      <c r="U24" s="551">
        <v>1133.337</v>
      </c>
      <c r="V24" s="125">
        <v>20167</v>
      </c>
      <c r="W24" s="139">
        <v>-1572</v>
      </c>
      <c r="X24" s="139">
        <v>3194</v>
      </c>
      <c r="Y24" s="550">
        <f t="shared" si="5"/>
        <v>23439</v>
      </c>
      <c r="AA24" s="544">
        <v>982</v>
      </c>
      <c r="AB24" s="560">
        <v>3419</v>
      </c>
      <c r="AC24" s="544">
        <v>2</v>
      </c>
      <c r="AD24" s="560">
        <v>8003</v>
      </c>
      <c r="AE24" s="561">
        <v>933.102</v>
      </c>
      <c r="AF24" s="548">
        <v>12383</v>
      </c>
      <c r="AG24" s="544"/>
      <c r="AH24" s="544">
        <v>-2102</v>
      </c>
      <c r="AI24" s="560">
        <f t="shared" si="4"/>
        <v>15151</v>
      </c>
    </row>
    <row r="25" spans="2:35" ht="12.75">
      <c r="B25" s="174">
        <v>16</v>
      </c>
      <c r="C25" s="542">
        <v>5330</v>
      </c>
      <c r="D25" s="542">
        <v>11816</v>
      </c>
      <c r="E25" s="543">
        <v>1081</v>
      </c>
      <c r="F25" s="543">
        <v>17892</v>
      </c>
      <c r="G25" s="543">
        <v>22335</v>
      </c>
      <c r="H25" s="217">
        <f t="shared" si="0"/>
        <v>58454</v>
      </c>
      <c r="I25" s="553">
        <v>3830</v>
      </c>
      <c r="J25" s="553">
        <v>8939</v>
      </c>
      <c r="K25" s="554">
        <v>901</v>
      </c>
      <c r="L25" s="555">
        <v>10837</v>
      </c>
      <c r="M25" s="555">
        <v>12932</v>
      </c>
      <c r="N25" s="556">
        <f t="shared" si="1"/>
        <v>37439</v>
      </c>
      <c r="O25" s="183"/>
      <c r="P25" s="174">
        <v>16</v>
      </c>
      <c r="Q25" s="139">
        <v>4837</v>
      </c>
      <c r="R25" s="550">
        <f t="shared" si="2"/>
        <v>493</v>
      </c>
      <c r="S25" s="139">
        <v>9501</v>
      </c>
      <c r="T25" s="550">
        <f t="shared" si="3"/>
        <v>2315</v>
      </c>
      <c r="U25" s="551">
        <v>1119.662</v>
      </c>
      <c r="V25" s="125">
        <v>20687</v>
      </c>
      <c r="W25" s="139">
        <v>-1181</v>
      </c>
      <c r="X25" s="139">
        <v>3505</v>
      </c>
      <c r="Y25" s="550">
        <f t="shared" si="5"/>
        <v>23516</v>
      </c>
      <c r="AA25" s="544">
        <v>881</v>
      </c>
      <c r="AB25" s="560">
        <v>3296</v>
      </c>
      <c r="AC25" s="544">
        <v>2</v>
      </c>
      <c r="AD25" s="560">
        <v>8073</v>
      </c>
      <c r="AE25" s="561">
        <v>926.061</v>
      </c>
      <c r="AF25" s="548">
        <v>12424</v>
      </c>
      <c r="AG25" s="544"/>
      <c r="AH25" s="544">
        <v>-1897</v>
      </c>
      <c r="AI25" s="560">
        <f t="shared" si="4"/>
        <v>14829</v>
      </c>
    </row>
    <row r="26" spans="2:35" ht="12.75">
      <c r="B26" s="174">
        <v>17</v>
      </c>
      <c r="C26" s="542">
        <v>5477</v>
      </c>
      <c r="D26" s="542">
        <v>12090</v>
      </c>
      <c r="E26" s="543">
        <v>1087</v>
      </c>
      <c r="F26" s="543">
        <v>18121</v>
      </c>
      <c r="G26" s="543">
        <v>22903</v>
      </c>
      <c r="H26" s="217">
        <f t="shared" si="0"/>
        <v>59678</v>
      </c>
      <c r="I26" s="553">
        <v>3773</v>
      </c>
      <c r="J26" s="553">
        <v>8858</v>
      </c>
      <c r="K26" s="554">
        <v>892</v>
      </c>
      <c r="L26" s="555">
        <v>10783</v>
      </c>
      <c r="M26" s="555">
        <v>12871</v>
      </c>
      <c r="N26" s="556">
        <f t="shared" si="1"/>
        <v>37177</v>
      </c>
      <c r="O26" s="183"/>
      <c r="P26" s="174">
        <v>17</v>
      </c>
      <c r="Q26" s="139">
        <v>4778</v>
      </c>
      <c r="R26" s="550">
        <f t="shared" si="2"/>
        <v>699</v>
      </c>
      <c r="S26" s="139">
        <v>9595</v>
      </c>
      <c r="T26" s="550">
        <f t="shared" si="3"/>
        <v>2495</v>
      </c>
      <c r="U26" s="551">
        <v>1125.39</v>
      </c>
      <c r="V26" s="125">
        <v>21469</v>
      </c>
      <c r="W26" s="139">
        <v>-762</v>
      </c>
      <c r="X26" s="139">
        <v>3515</v>
      </c>
      <c r="Y26" s="550">
        <f t="shared" si="5"/>
        <v>23665</v>
      </c>
      <c r="AA26" s="544">
        <v>1117</v>
      </c>
      <c r="AB26" s="560">
        <v>3291</v>
      </c>
      <c r="AC26" s="544">
        <v>2</v>
      </c>
      <c r="AD26" s="560">
        <v>8110</v>
      </c>
      <c r="AE26" s="561">
        <v>916.843</v>
      </c>
      <c r="AF26" s="548">
        <v>12317</v>
      </c>
      <c r="AG26" s="544"/>
      <c r="AH26" s="544">
        <v>-1892</v>
      </c>
      <c r="AI26" s="560">
        <f t="shared" si="4"/>
        <v>14763</v>
      </c>
    </row>
    <row r="27" spans="2:35" ht="12.75">
      <c r="B27" s="174">
        <v>18</v>
      </c>
      <c r="C27" s="542">
        <v>6033</v>
      </c>
      <c r="D27" s="542">
        <v>12167</v>
      </c>
      <c r="E27" s="543">
        <v>1106</v>
      </c>
      <c r="F27" s="543">
        <v>18238</v>
      </c>
      <c r="G27" s="543">
        <v>23127</v>
      </c>
      <c r="H27" s="241">
        <f aca="true" t="shared" si="6" ref="H27:H33">SUM(C27:G27)</f>
        <v>60671</v>
      </c>
      <c r="I27" s="553">
        <v>3949</v>
      </c>
      <c r="J27" s="553">
        <v>8844</v>
      </c>
      <c r="K27" s="554">
        <v>885</v>
      </c>
      <c r="L27" s="555">
        <v>10788</v>
      </c>
      <c r="M27" s="555">
        <v>12656</v>
      </c>
      <c r="N27" s="556">
        <f aca="true" t="shared" si="7" ref="N27:N33">SUM(I27:M27)</f>
        <v>37122</v>
      </c>
      <c r="O27" s="183"/>
      <c r="P27" s="174">
        <v>18</v>
      </c>
      <c r="Q27" s="139">
        <v>4995</v>
      </c>
      <c r="R27" s="550">
        <f t="shared" si="2"/>
        <v>1038</v>
      </c>
      <c r="S27" s="139">
        <v>9703</v>
      </c>
      <c r="T27" s="550">
        <f t="shared" si="3"/>
        <v>2464</v>
      </c>
      <c r="U27" s="551">
        <v>1146.323</v>
      </c>
      <c r="V27" s="125">
        <v>21911</v>
      </c>
      <c r="W27" s="139">
        <v>-685</v>
      </c>
      <c r="X27" s="139">
        <v>3466</v>
      </c>
      <c r="Y27" s="550">
        <f t="shared" si="5"/>
        <v>23812</v>
      </c>
      <c r="AA27" s="544">
        <v>1309</v>
      </c>
      <c r="AB27" s="560">
        <v>3411</v>
      </c>
      <c r="AC27" s="544">
        <v>2</v>
      </c>
      <c r="AD27" s="560">
        <v>8158</v>
      </c>
      <c r="AE27" s="561">
        <v>909.51</v>
      </c>
      <c r="AF27" s="548">
        <v>12368</v>
      </c>
      <c r="AG27" s="544"/>
      <c r="AH27" s="544">
        <v>-1980</v>
      </c>
      <c r="AI27" s="560">
        <f t="shared" si="4"/>
        <v>14636</v>
      </c>
    </row>
    <row r="28" spans="2:35" ht="12.75">
      <c r="B28" s="174">
        <v>19</v>
      </c>
      <c r="C28" s="542">
        <v>5782</v>
      </c>
      <c r="D28" s="542">
        <v>12131</v>
      </c>
      <c r="E28" s="543">
        <v>1117</v>
      </c>
      <c r="F28" s="543">
        <v>17965</v>
      </c>
      <c r="G28" s="543">
        <v>22667</v>
      </c>
      <c r="H28" s="217">
        <f t="shared" si="6"/>
        <v>59662</v>
      </c>
      <c r="I28" s="553">
        <v>3879</v>
      </c>
      <c r="J28" s="553">
        <v>8822</v>
      </c>
      <c r="K28" s="554">
        <v>885</v>
      </c>
      <c r="L28" s="555">
        <v>10667</v>
      </c>
      <c r="M28" s="555">
        <v>12437</v>
      </c>
      <c r="N28" s="556">
        <f t="shared" si="7"/>
        <v>36690</v>
      </c>
      <c r="O28" s="183"/>
      <c r="P28" s="174">
        <v>19</v>
      </c>
      <c r="Q28" s="139">
        <v>4736</v>
      </c>
      <c r="R28" s="550">
        <f t="shared" si="2"/>
        <v>1046</v>
      </c>
      <c r="S28" s="139">
        <v>9775</v>
      </c>
      <c r="T28" s="550">
        <f t="shared" si="3"/>
        <v>2356</v>
      </c>
      <c r="U28" s="551">
        <v>1157.315</v>
      </c>
      <c r="V28" s="125">
        <v>21388</v>
      </c>
      <c r="W28" s="139">
        <v>-1049</v>
      </c>
      <c r="X28" s="139">
        <v>3253</v>
      </c>
      <c r="Y28" s="550">
        <f t="shared" si="5"/>
        <v>23716</v>
      </c>
      <c r="AA28" s="544">
        <v>1402</v>
      </c>
      <c r="AB28" s="560">
        <v>3345</v>
      </c>
      <c r="AC28" s="544">
        <v>2</v>
      </c>
      <c r="AD28" s="560">
        <v>8271</v>
      </c>
      <c r="AE28" s="561">
        <v>908.993</v>
      </c>
      <c r="AF28" s="548">
        <v>12220</v>
      </c>
      <c r="AG28" s="544"/>
      <c r="AH28" s="544">
        <v>-2101</v>
      </c>
      <c r="AI28" s="560">
        <f t="shared" si="4"/>
        <v>14538</v>
      </c>
    </row>
    <row r="29" spans="2:35" ht="12.75">
      <c r="B29" s="174">
        <v>20</v>
      </c>
      <c r="C29" s="542">
        <v>5394</v>
      </c>
      <c r="D29" s="542">
        <v>12206</v>
      </c>
      <c r="E29" s="543">
        <v>1100</v>
      </c>
      <c r="F29" s="543">
        <v>17693</v>
      </c>
      <c r="G29" s="543">
        <v>22148</v>
      </c>
      <c r="H29" s="217">
        <f t="shared" si="6"/>
        <v>58541</v>
      </c>
      <c r="I29" s="553">
        <v>3602</v>
      </c>
      <c r="J29" s="553">
        <v>8812</v>
      </c>
      <c r="K29" s="554">
        <v>837</v>
      </c>
      <c r="L29" s="555">
        <v>10558</v>
      </c>
      <c r="M29" s="555">
        <v>12108</v>
      </c>
      <c r="N29" s="556">
        <f t="shared" si="7"/>
        <v>35917</v>
      </c>
      <c r="O29" s="183"/>
      <c r="P29" s="174">
        <v>20</v>
      </c>
      <c r="Q29" s="139">
        <v>4620</v>
      </c>
      <c r="R29" s="550">
        <f t="shared" si="2"/>
        <v>774</v>
      </c>
      <c r="S29" s="139">
        <v>9789</v>
      </c>
      <c r="T29" s="550">
        <f t="shared" si="3"/>
        <v>2417</v>
      </c>
      <c r="U29" s="551">
        <v>1138.612</v>
      </c>
      <c r="V29" s="125">
        <v>20464</v>
      </c>
      <c r="W29" s="139">
        <v>-1344</v>
      </c>
      <c r="X29" s="139">
        <v>3393</v>
      </c>
      <c r="Y29" s="550">
        <f t="shared" si="5"/>
        <v>23492</v>
      </c>
      <c r="AA29" s="544">
        <v>1180</v>
      </c>
      <c r="AB29" s="560">
        <v>3166</v>
      </c>
      <c r="AC29" s="544">
        <v>2</v>
      </c>
      <c r="AD29" s="560">
        <v>8223</v>
      </c>
      <c r="AE29" s="561">
        <v>858.347</v>
      </c>
      <c r="AF29" s="548">
        <v>12179</v>
      </c>
      <c r="AG29" s="544"/>
      <c r="AH29" s="544">
        <v>-2001</v>
      </c>
      <c r="AI29" s="560">
        <f t="shared" si="4"/>
        <v>14109</v>
      </c>
    </row>
    <row r="30" spans="2:35" ht="12.75">
      <c r="B30" s="174">
        <v>21</v>
      </c>
      <c r="C30" s="542">
        <v>5013</v>
      </c>
      <c r="D30" s="542">
        <v>11998</v>
      </c>
      <c r="E30" s="543">
        <v>1084</v>
      </c>
      <c r="F30" s="543">
        <v>17528</v>
      </c>
      <c r="G30" s="543">
        <v>21455</v>
      </c>
      <c r="H30" s="217">
        <f t="shared" si="6"/>
        <v>57078</v>
      </c>
      <c r="I30" s="553">
        <v>3389</v>
      </c>
      <c r="J30" s="553">
        <v>8792</v>
      </c>
      <c r="K30" s="554">
        <v>815</v>
      </c>
      <c r="L30" s="555">
        <v>10418</v>
      </c>
      <c r="M30" s="555">
        <v>12053</v>
      </c>
      <c r="N30" s="556">
        <f t="shared" si="7"/>
        <v>35467</v>
      </c>
      <c r="O30" s="183"/>
      <c r="P30" s="174">
        <v>21</v>
      </c>
      <c r="Q30" s="139">
        <v>4380</v>
      </c>
      <c r="R30" s="550">
        <f t="shared" si="2"/>
        <v>633</v>
      </c>
      <c r="S30" s="139">
        <v>9662</v>
      </c>
      <c r="T30" s="550">
        <f t="shared" si="3"/>
        <v>2336</v>
      </c>
      <c r="U30" s="551">
        <v>1122.464</v>
      </c>
      <c r="V30" s="125">
        <v>19526</v>
      </c>
      <c r="W30" s="139">
        <v>-1611</v>
      </c>
      <c r="X30" s="139">
        <v>3119</v>
      </c>
      <c r="Y30" s="550">
        <f t="shared" si="5"/>
        <v>23066</v>
      </c>
      <c r="AA30" s="544">
        <v>1416</v>
      </c>
      <c r="AB30" s="560">
        <v>3158</v>
      </c>
      <c r="AC30" s="544">
        <v>2</v>
      </c>
      <c r="AD30" s="560">
        <v>8190</v>
      </c>
      <c r="AE30" s="561">
        <v>837.308</v>
      </c>
      <c r="AF30" s="548">
        <v>11772</v>
      </c>
      <c r="AG30" s="544"/>
      <c r="AH30" s="544">
        <v>-2016</v>
      </c>
      <c r="AI30" s="560">
        <f t="shared" si="4"/>
        <v>14069</v>
      </c>
    </row>
    <row r="31" spans="2:35" ht="12.75">
      <c r="B31" s="174">
        <v>22</v>
      </c>
      <c r="C31" s="542">
        <v>4680</v>
      </c>
      <c r="D31" s="542">
        <v>11510</v>
      </c>
      <c r="E31" s="543">
        <v>1040</v>
      </c>
      <c r="F31" s="543">
        <v>17080</v>
      </c>
      <c r="G31" s="543">
        <v>20501</v>
      </c>
      <c r="H31" s="217">
        <f t="shared" si="6"/>
        <v>54811</v>
      </c>
      <c r="I31" s="553">
        <v>3281</v>
      </c>
      <c r="J31" s="553">
        <v>8528</v>
      </c>
      <c r="K31" s="554">
        <v>857</v>
      </c>
      <c r="L31" s="555">
        <v>10272</v>
      </c>
      <c r="M31" s="555">
        <v>12067</v>
      </c>
      <c r="N31" s="556">
        <f t="shared" si="7"/>
        <v>35005</v>
      </c>
      <c r="O31" s="183"/>
      <c r="P31" s="174">
        <v>22</v>
      </c>
      <c r="Q31" s="139">
        <v>4175</v>
      </c>
      <c r="R31" s="550">
        <f t="shared" si="2"/>
        <v>505</v>
      </c>
      <c r="S31" s="139">
        <v>9546</v>
      </c>
      <c r="T31" s="550">
        <f t="shared" si="3"/>
        <v>1964</v>
      </c>
      <c r="U31" s="551">
        <v>1074.135</v>
      </c>
      <c r="V31" s="125">
        <v>18931</v>
      </c>
      <c r="W31" s="139">
        <v>-2108</v>
      </c>
      <c r="X31" s="139">
        <v>2554</v>
      </c>
      <c r="Y31" s="550">
        <f t="shared" si="5"/>
        <v>22609</v>
      </c>
      <c r="AA31" s="544">
        <v>1468</v>
      </c>
      <c r="AB31" s="560">
        <v>3078</v>
      </c>
      <c r="AC31" s="544">
        <v>2</v>
      </c>
      <c r="AD31" s="560">
        <v>8103</v>
      </c>
      <c r="AE31" s="561">
        <v>880.529</v>
      </c>
      <c r="AF31" s="548">
        <v>11772</v>
      </c>
      <c r="AG31" s="544"/>
      <c r="AH31" s="544">
        <v>-1878</v>
      </c>
      <c r="AI31" s="560">
        <f t="shared" si="4"/>
        <v>13945</v>
      </c>
    </row>
    <row r="32" spans="2:35" ht="12.75">
      <c r="B32" s="174">
        <v>23</v>
      </c>
      <c r="C32" s="542">
        <v>4245</v>
      </c>
      <c r="D32" s="542">
        <v>11893</v>
      </c>
      <c r="E32" s="543">
        <v>1046</v>
      </c>
      <c r="F32" s="543">
        <v>16238</v>
      </c>
      <c r="G32" s="543">
        <v>19349</v>
      </c>
      <c r="H32" s="217">
        <f t="shared" si="6"/>
        <v>52771</v>
      </c>
      <c r="I32" s="553">
        <v>3241</v>
      </c>
      <c r="J32" s="553">
        <v>8511</v>
      </c>
      <c r="K32" s="554">
        <v>849</v>
      </c>
      <c r="L32" s="555">
        <v>10233</v>
      </c>
      <c r="M32" s="555">
        <v>11514</v>
      </c>
      <c r="N32" s="556">
        <f t="shared" si="7"/>
        <v>34348</v>
      </c>
      <c r="O32" s="183"/>
      <c r="P32" s="174">
        <v>23</v>
      </c>
      <c r="Q32" s="139">
        <v>4200</v>
      </c>
      <c r="R32" s="550">
        <f t="shared" si="2"/>
        <v>45</v>
      </c>
      <c r="S32" s="139">
        <v>9352</v>
      </c>
      <c r="T32" s="550">
        <f t="shared" si="3"/>
        <v>2541</v>
      </c>
      <c r="U32" s="551">
        <v>1079.891</v>
      </c>
      <c r="V32" s="125">
        <v>17319</v>
      </c>
      <c r="W32" s="139">
        <v>-2054</v>
      </c>
      <c r="X32" s="139">
        <v>2471</v>
      </c>
      <c r="Y32" s="550">
        <f t="shared" si="5"/>
        <v>21403</v>
      </c>
      <c r="AA32" s="544">
        <v>1420</v>
      </c>
      <c r="AB32" s="560">
        <v>3044</v>
      </c>
      <c r="AC32" s="544">
        <v>2</v>
      </c>
      <c r="AD32" s="560">
        <v>8083</v>
      </c>
      <c r="AE32" s="561">
        <v>871.692</v>
      </c>
      <c r="AF32" s="548">
        <v>11959</v>
      </c>
      <c r="AG32" s="544"/>
      <c r="AH32" s="544">
        <v>-1837</v>
      </c>
      <c r="AI32" s="560">
        <f t="shared" si="4"/>
        <v>13351</v>
      </c>
    </row>
    <row r="33" spans="2:35" ht="12.75">
      <c r="B33" s="174">
        <v>24</v>
      </c>
      <c r="C33" s="542">
        <v>3801</v>
      </c>
      <c r="D33" s="542">
        <v>11229</v>
      </c>
      <c r="E33" s="543">
        <v>1014</v>
      </c>
      <c r="F33" s="543">
        <v>15524</v>
      </c>
      <c r="G33" s="543">
        <v>18107</v>
      </c>
      <c r="H33" s="217">
        <f t="shared" si="6"/>
        <v>49675</v>
      </c>
      <c r="I33" s="553">
        <v>2993</v>
      </c>
      <c r="J33" s="553">
        <v>8709</v>
      </c>
      <c r="K33" s="554">
        <v>841</v>
      </c>
      <c r="L33" s="555">
        <v>9869</v>
      </c>
      <c r="M33" s="555">
        <v>10971</v>
      </c>
      <c r="N33" s="556">
        <f t="shared" si="7"/>
        <v>33383</v>
      </c>
      <c r="O33" s="183"/>
      <c r="P33" s="174">
        <v>24</v>
      </c>
      <c r="Q33" s="139">
        <v>4314</v>
      </c>
      <c r="R33" s="550">
        <f t="shared" si="2"/>
        <v>-513</v>
      </c>
      <c r="S33" s="139">
        <v>9085</v>
      </c>
      <c r="T33" s="550">
        <f t="shared" si="3"/>
        <v>2144</v>
      </c>
      <c r="U33" s="551">
        <v>1045.487</v>
      </c>
      <c r="V33" s="125">
        <v>16228</v>
      </c>
      <c r="W33" s="139">
        <v>-1769</v>
      </c>
      <c r="X33" s="139">
        <v>2572</v>
      </c>
      <c r="Y33" s="550">
        <f t="shared" si="5"/>
        <v>19876</v>
      </c>
      <c r="AA33" s="544">
        <v>1184</v>
      </c>
      <c r="AB33" s="560">
        <v>2891</v>
      </c>
      <c r="AC33" s="544">
        <v>2</v>
      </c>
      <c r="AD33" s="560">
        <v>8083</v>
      </c>
      <c r="AE33" s="561">
        <v>863.706</v>
      </c>
      <c r="AF33" s="548">
        <v>10981</v>
      </c>
      <c r="AG33" s="544"/>
      <c r="AH33" s="544">
        <v>-1874</v>
      </c>
      <c r="AI33" s="560">
        <f t="shared" si="4"/>
        <v>12845</v>
      </c>
    </row>
    <row r="34" spans="2:35" ht="12.75">
      <c r="B34" s="174"/>
      <c r="C34" s="542">
        <f>SUM(C10:C33)</f>
        <v>115675</v>
      </c>
      <c r="D34" s="542">
        <f>SUM(D10:D33)</f>
        <v>272225</v>
      </c>
      <c r="E34" s="542">
        <f>SUM(E10:E33)</f>
        <v>25257</v>
      </c>
      <c r="F34" s="542">
        <f>SUM(F10:F33)</f>
        <v>403587</v>
      </c>
      <c r="G34" s="542">
        <f>SUM(G10:G33)</f>
        <v>487810</v>
      </c>
      <c r="H34" s="239"/>
      <c r="I34" s="553">
        <f>SUM(I10:I33)</f>
        <v>81696</v>
      </c>
      <c r="J34" s="553">
        <f>SUM(J10:J33)</f>
        <v>202736</v>
      </c>
      <c r="K34" s="553">
        <f>SUM(K10:K33)</f>
        <v>20370</v>
      </c>
      <c r="L34" s="553">
        <f>SUM(L10:L33)</f>
        <v>241792</v>
      </c>
      <c r="M34" s="553">
        <f>SUM(M10:M33)</f>
        <v>287528</v>
      </c>
      <c r="N34" s="553"/>
      <c r="O34" s="183"/>
      <c r="P34" s="183"/>
      <c r="Q34" s="139"/>
      <c r="R34" s="139"/>
      <c r="S34" s="139">
        <f>SUM(S10:S33)</f>
        <v>220290</v>
      </c>
      <c r="T34" s="139"/>
      <c r="U34" s="139"/>
      <c r="V34" s="139">
        <f>SUM(V10:V33)</f>
        <v>454435</v>
      </c>
      <c r="W34" s="139">
        <f>SUM(W10:W33)</f>
        <v>-33655</v>
      </c>
      <c r="X34" s="139"/>
      <c r="Y34" s="139"/>
      <c r="AA34" s="544"/>
      <c r="AB34" s="549">
        <f>SUM(AB10:AB33)</f>
        <v>76385</v>
      </c>
      <c r="AC34" s="544"/>
      <c r="AD34" s="549">
        <f>SUM(AD10:AD33)</f>
        <v>188929</v>
      </c>
      <c r="AE34" s="544"/>
      <c r="AF34" s="544">
        <f>SUM(AF10:AF33)</f>
        <v>262334</v>
      </c>
      <c r="AG34" s="544"/>
      <c r="AH34" s="544"/>
      <c r="AI34" s="549">
        <f>SUM(AI10:AI33)</f>
        <v>335559</v>
      </c>
    </row>
    <row r="35" spans="2:15" ht="12.75">
      <c r="B35" s="174"/>
      <c r="C35" s="243"/>
      <c r="D35" s="239"/>
      <c r="E35" s="240"/>
      <c r="F35" s="240"/>
      <c r="G35" s="240"/>
      <c r="H35" s="217"/>
      <c r="I35" s="243"/>
      <c r="J35" s="239"/>
      <c r="K35" s="240"/>
      <c r="L35" s="240"/>
      <c r="M35" s="240"/>
      <c r="N35" s="217"/>
      <c r="O35" s="183"/>
    </row>
    <row r="36" spans="2:16" ht="12.75" hidden="1">
      <c r="B36" s="96" t="s">
        <v>83</v>
      </c>
      <c r="C36" s="74">
        <f>SUM(C10:C33)</f>
        <v>115675</v>
      </c>
      <c r="D36" s="74">
        <f>SUM(D11:D33)</f>
        <v>261575</v>
      </c>
      <c r="E36" s="74">
        <f>SUM(E10:E33)</f>
        <v>25257</v>
      </c>
      <c r="F36" s="74">
        <f>SUM(F10:F33)</f>
        <v>403587</v>
      </c>
      <c r="G36" s="74" t="s">
        <v>299</v>
      </c>
      <c r="H36" s="300">
        <f>MAX(H10:H33)</f>
        <v>60671</v>
      </c>
      <c r="I36" s="74">
        <f>SUM(I10:I33)</f>
        <v>81696</v>
      </c>
      <c r="J36" s="74">
        <f>SUM(J11:J33)</f>
        <v>194591</v>
      </c>
      <c r="K36" s="74">
        <f>SUM(K10:K33)</f>
        <v>20370</v>
      </c>
      <c r="L36" s="74">
        <f>SUM(L10:L33)</f>
        <v>241792</v>
      </c>
      <c r="M36" s="74">
        <f>SUM(M10:M33)</f>
        <v>287528</v>
      </c>
      <c r="N36" s="92">
        <f>MIN(N10:N32)</f>
        <v>29051</v>
      </c>
      <c r="O36" s="74"/>
      <c r="P36" s="74"/>
    </row>
    <row r="37" spans="3:14" ht="12.75" hidden="1">
      <c r="C37" s="12"/>
      <c r="H37"/>
      <c r="N37" s="3"/>
    </row>
    <row r="38" ht="12.75">
      <c r="B38" s="52" t="s">
        <v>260</v>
      </c>
    </row>
    <row r="39" ht="12.75">
      <c r="B39" s="52"/>
    </row>
    <row r="40" spans="4:9" ht="12.75">
      <c r="D40" s="10"/>
      <c r="F40" s="2" t="s">
        <v>323</v>
      </c>
      <c r="H40"/>
      <c r="I40" s="2" t="s">
        <v>323</v>
      </c>
    </row>
    <row r="41" spans="4:9" ht="12.75">
      <c r="D41" s="10"/>
      <c r="F41" s="2" t="s">
        <v>261</v>
      </c>
      <c r="H41"/>
      <c r="I41" s="2" t="s">
        <v>261</v>
      </c>
    </row>
    <row r="42" spans="4:9" ht="12.75">
      <c r="D42" s="19"/>
      <c r="E42"/>
      <c r="F42" s="2" t="s">
        <v>482</v>
      </c>
      <c r="H42"/>
      <c r="I42" s="2" t="s">
        <v>483</v>
      </c>
    </row>
    <row r="43" spans="4:9" ht="12.75">
      <c r="D43" s="13"/>
      <c r="E43"/>
      <c r="F43" s="32" t="s">
        <v>91</v>
      </c>
      <c r="H43"/>
      <c r="I43" s="32" t="s">
        <v>91</v>
      </c>
    </row>
    <row r="44" spans="2:9" ht="12.75">
      <c r="B44" s="8" t="s">
        <v>48</v>
      </c>
      <c r="C44" s="17"/>
      <c r="D44" s="101"/>
      <c r="F44" s="359">
        <f>C27</f>
        <v>6033</v>
      </c>
      <c r="G44" s="47"/>
      <c r="H44"/>
      <c r="I44" s="359">
        <f>I22</f>
        <v>4081</v>
      </c>
    </row>
    <row r="45" spans="2:9" ht="12.75">
      <c r="B45" s="8" t="s">
        <v>49</v>
      </c>
      <c r="C45" s="17"/>
      <c r="D45" s="101"/>
      <c r="F45" s="360">
        <f>D27</f>
        <v>12167</v>
      </c>
      <c r="G45" s="191"/>
      <c r="H45" s="139"/>
      <c r="I45" s="360">
        <f>J22</f>
        <v>9026</v>
      </c>
    </row>
    <row r="46" spans="2:9" ht="12.75">
      <c r="B46" s="8" t="s">
        <v>50</v>
      </c>
      <c r="C46" s="17"/>
      <c r="D46" s="101"/>
      <c r="F46" s="360">
        <f>E27</f>
        <v>1106</v>
      </c>
      <c r="G46" s="191"/>
      <c r="H46" s="139"/>
      <c r="I46" s="362">
        <f>K22</f>
        <v>911</v>
      </c>
    </row>
    <row r="47" spans="2:9" ht="12.75">
      <c r="B47" s="8" t="s">
        <v>51</v>
      </c>
      <c r="C47" s="17"/>
      <c r="D47" s="101"/>
      <c r="F47" s="359">
        <f>F27</f>
        <v>18238</v>
      </c>
      <c r="G47" s="191"/>
      <c r="H47" s="139"/>
      <c r="I47" s="359">
        <f>L22</f>
        <v>10931</v>
      </c>
    </row>
    <row r="48" spans="2:9" ht="12.75">
      <c r="B48" s="8" t="s">
        <v>52</v>
      </c>
      <c r="C48" s="17"/>
      <c r="D48" s="101"/>
      <c r="F48" s="359">
        <f>G27</f>
        <v>23127</v>
      </c>
      <c r="G48" s="47"/>
      <c r="H48"/>
      <c r="I48" s="359">
        <f>M22</f>
        <v>13236</v>
      </c>
    </row>
    <row r="49" spans="2:9" s="1" customFormat="1" ht="12.75">
      <c r="B49" s="7" t="s">
        <v>53</v>
      </c>
      <c r="D49" s="102"/>
      <c r="E49" s="4"/>
      <c r="F49" s="361">
        <f>SUM(F44:F48)</f>
        <v>60671</v>
      </c>
      <c r="G49" s="76"/>
      <c r="H49"/>
      <c r="I49" s="361">
        <f>SUM(I44:I48)</f>
        <v>38185</v>
      </c>
    </row>
    <row r="51" spans="1:2" ht="12.75">
      <c r="A51" s="48"/>
      <c r="B51" s="95"/>
    </row>
    <row r="52" spans="1:2" ht="12.75">
      <c r="A52" s="97"/>
      <c r="B52" s="95"/>
    </row>
    <row r="53" ht="12.75">
      <c r="B53" s="113"/>
    </row>
    <row r="54" ht="12.75">
      <c r="B54" s="52"/>
    </row>
    <row r="55" spans="2:10" ht="12.75">
      <c r="B55" s="98"/>
      <c r="E55"/>
      <c r="H55"/>
      <c r="J55" s="42"/>
    </row>
  </sheetData>
  <sheetProtection/>
  <printOptions/>
  <pageMargins left="0.787401575" right="0.787401575" top="0.984251969" bottom="0.984251969" header="0.5" footer="0.5"/>
  <pageSetup horizontalDpi="300" verticalDpi="300" orientation="landscape" paperSize="9" scale="90" r:id="rId2"/>
  <headerFooter alignWithMargins="0">
    <oddFooter>&amp;CNordel 1999&amp;R&amp;D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N42" sqref="N42"/>
    </sheetView>
  </sheetViews>
  <sheetFormatPr defaultColWidth="9.140625" defaultRowHeight="12.75"/>
  <cols>
    <col min="1" max="1" width="7.28125" style="0" customWidth="1"/>
    <col min="2" max="2" width="28.00390625" style="0" customWidth="1"/>
    <col min="3" max="3" width="9.140625" style="0" customWidth="1"/>
    <col min="4" max="4" width="1.7109375" style="0" customWidth="1"/>
    <col min="5" max="5" width="12.7109375" style="2" customWidth="1"/>
    <col min="6" max="6" width="2.421875" style="2" customWidth="1"/>
    <col min="7" max="7" width="1.7109375" style="2" customWidth="1"/>
    <col min="8" max="8" width="12.140625" style="2" customWidth="1"/>
    <col min="9" max="9" width="2.421875" style="6" customWidth="1"/>
    <col min="10" max="10" width="2.421875" style="2" customWidth="1"/>
    <col min="11" max="11" width="16.421875" style="2" customWidth="1"/>
    <col min="12" max="12" width="8.7109375" style="13" customWidth="1"/>
    <col min="13" max="13" width="3.57421875" style="0" customWidth="1"/>
    <col min="14" max="14" width="8.140625" style="0" customWidth="1"/>
    <col min="15" max="15" width="19.140625" style="0" customWidth="1"/>
  </cols>
  <sheetData>
    <row r="1" spans="1:13" s="23" customFormat="1" ht="15">
      <c r="A1" s="131" t="s">
        <v>12</v>
      </c>
      <c r="B1" s="131" t="s">
        <v>278</v>
      </c>
      <c r="C1" s="132"/>
      <c r="D1" s="132"/>
      <c r="E1" s="136"/>
      <c r="F1" s="136"/>
      <c r="G1" s="136"/>
      <c r="H1" s="136"/>
      <c r="I1" s="137"/>
      <c r="J1" s="136"/>
      <c r="K1" s="136"/>
      <c r="L1" s="164"/>
      <c r="M1" s="137"/>
    </row>
    <row r="2" spans="1:13" ht="12.75">
      <c r="A2" s="138"/>
      <c r="B2" s="138"/>
      <c r="C2" s="139"/>
      <c r="D2" s="139"/>
      <c r="E2" s="174"/>
      <c r="F2" s="174"/>
      <c r="G2" s="174"/>
      <c r="H2" s="174"/>
      <c r="I2" s="143"/>
      <c r="J2" s="174"/>
      <c r="K2" s="174"/>
      <c r="L2" s="173"/>
      <c r="M2" s="143"/>
    </row>
    <row r="3" spans="1:13" ht="12.75">
      <c r="A3" s="144" t="s">
        <v>213</v>
      </c>
      <c r="B3" s="144" t="s">
        <v>214</v>
      </c>
      <c r="C3" s="149" t="s">
        <v>97</v>
      </c>
      <c r="D3" s="149"/>
      <c r="E3" s="244" t="s">
        <v>266</v>
      </c>
      <c r="F3" s="244"/>
      <c r="G3" s="244"/>
      <c r="H3" s="238"/>
      <c r="I3" s="148"/>
      <c r="J3" s="244"/>
      <c r="K3" s="149" t="s">
        <v>98</v>
      </c>
      <c r="L3" s="165" t="s">
        <v>228</v>
      </c>
      <c r="M3" s="148"/>
    </row>
    <row r="4" spans="1:13" ht="12.75">
      <c r="A4" s="144"/>
      <c r="B4" s="144"/>
      <c r="C4" s="149" t="s">
        <v>215</v>
      </c>
      <c r="D4" s="149"/>
      <c r="E4" s="244" t="s">
        <v>287</v>
      </c>
      <c r="F4" s="244"/>
      <c r="G4" s="244"/>
      <c r="H4" s="238"/>
      <c r="I4" s="148"/>
      <c r="J4" s="244"/>
      <c r="K4" s="149" t="s">
        <v>216</v>
      </c>
      <c r="L4" s="165" t="s">
        <v>99</v>
      </c>
      <c r="M4" s="148"/>
    </row>
    <row r="5" spans="1:13" ht="12.75">
      <c r="A5" s="151"/>
      <c r="B5" s="151"/>
      <c r="C5" s="152" t="s">
        <v>100</v>
      </c>
      <c r="D5" s="152"/>
      <c r="E5" s="245" t="s">
        <v>55</v>
      </c>
      <c r="F5" s="245"/>
      <c r="G5" s="245"/>
      <c r="H5" s="246"/>
      <c r="I5" s="156"/>
      <c r="J5" s="245"/>
      <c r="K5" s="152" t="s">
        <v>101</v>
      </c>
      <c r="L5" s="167" t="s">
        <v>101</v>
      </c>
      <c r="M5" s="148"/>
    </row>
    <row r="6" spans="1:13" ht="12.75">
      <c r="A6" s="144"/>
      <c r="B6" s="144"/>
      <c r="C6" s="149"/>
      <c r="D6" s="149"/>
      <c r="E6" s="144"/>
      <c r="F6" s="144"/>
      <c r="G6" s="144"/>
      <c r="H6" s="144"/>
      <c r="I6" s="148"/>
      <c r="J6" s="149"/>
      <c r="K6" s="149"/>
      <c r="L6" s="165"/>
      <c r="M6" s="148"/>
    </row>
    <row r="7" spans="1:13" ht="12.75">
      <c r="A7" s="144" t="s">
        <v>358</v>
      </c>
      <c r="B7" s="144"/>
      <c r="C7" s="149"/>
      <c r="D7" s="149"/>
      <c r="E7" s="165" t="s">
        <v>217</v>
      </c>
      <c r="F7" s="165"/>
      <c r="G7" s="165"/>
      <c r="H7" s="165" t="s">
        <v>218</v>
      </c>
      <c r="I7" s="148"/>
      <c r="J7" s="149"/>
      <c r="K7" s="149"/>
      <c r="L7" s="165"/>
      <c r="M7" s="148"/>
    </row>
    <row r="8" spans="1:15" ht="12.75">
      <c r="A8" s="139"/>
      <c r="B8" s="139" t="s">
        <v>102</v>
      </c>
      <c r="C8" s="173" t="s">
        <v>294</v>
      </c>
      <c r="D8" s="173"/>
      <c r="E8" s="163">
        <v>1000</v>
      </c>
      <c r="F8" s="174"/>
      <c r="G8" s="174"/>
      <c r="H8" s="163">
        <v>1000</v>
      </c>
      <c r="I8" s="143"/>
      <c r="J8" s="174"/>
      <c r="K8" s="173" t="s">
        <v>103</v>
      </c>
      <c r="L8" s="173" t="s">
        <v>104</v>
      </c>
      <c r="M8" s="139"/>
      <c r="N8" s="97"/>
      <c r="O8" s="97"/>
    </row>
    <row r="9" spans="1:15" ht="12.75">
      <c r="A9" s="139"/>
      <c r="B9" s="139"/>
      <c r="C9" s="173"/>
      <c r="D9" s="173"/>
      <c r="E9" s="174"/>
      <c r="F9" s="174"/>
      <c r="G9" s="174"/>
      <c r="H9" s="174"/>
      <c r="I9" s="143"/>
      <c r="J9" s="174"/>
      <c r="K9" s="163"/>
      <c r="L9" s="173"/>
      <c r="M9" s="139"/>
      <c r="N9" s="97"/>
      <c r="O9" s="97"/>
    </row>
    <row r="10" spans="1:15" ht="12.75">
      <c r="A10" s="139"/>
      <c r="B10" s="139"/>
      <c r="C10" s="173"/>
      <c r="D10" s="173"/>
      <c r="E10" s="174"/>
      <c r="F10" s="174"/>
      <c r="G10" s="174"/>
      <c r="H10" s="174"/>
      <c r="I10" s="143"/>
      <c r="J10" s="174"/>
      <c r="K10" s="163"/>
      <c r="L10" s="173"/>
      <c r="M10" s="139"/>
      <c r="N10" s="97"/>
      <c r="O10" s="97"/>
    </row>
    <row r="11" spans="1:15" ht="12.75">
      <c r="A11" s="162" t="s">
        <v>353</v>
      </c>
      <c r="B11" s="139"/>
      <c r="C11" s="173"/>
      <c r="D11" s="173"/>
      <c r="E11" s="173" t="s">
        <v>219</v>
      </c>
      <c r="F11" s="173"/>
      <c r="G11" s="173"/>
      <c r="H11" s="173" t="s">
        <v>220</v>
      </c>
      <c r="I11" s="143"/>
      <c r="J11" s="174"/>
      <c r="K11" s="163"/>
      <c r="L11" s="173"/>
      <c r="M11" s="139"/>
      <c r="N11" s="97"/>
      <c r="O11" s="97"/>
    </row>
    <row r="12" spans="1:17" ht="12.75">
      <c r="A12" s="139"/>
      <c r="B12" s="139" t="s">
        <v>402</v>
      </c>
      <c r="C12" s="173" t="s">
        <v>105</v>
      </c>
      <c r="D12" s="332"/>
      <c r="E12" s="163"/>
      <c r="F12" s="327"/>
      <c r="G12" s="433"/>
      <c r="H12" s="163"/>
      <c r="I12" s="247"/>
      <c r="J12" s="327"/>
      <c r="K12" s="163">
        <v>23</v>
      </c>
      <c r="L12" s="173">
        <v>10</v>
      </c>
      <c r="M12" s="139"/>
      <c r="N12" s="97"/>
      <c r="O12" s="420"/>
      <c r="P12" s="139"/>
      <c r="Q12" s="139"/>
    </row>
    <row r="13" spans="1:17" ht="12.75">
      <c r="A13" s="139"/>
      <c r="B13" s="139" t="s">
        <v>359</v>
      </c>
      <c r="C13" s="173" t="s">
        <v>106</v>
      </c>
      <c r="D13" s="333"/>
      <c r="E13" s="163">
        <v>1350</v>
      </c>
      <c r="F13" s="327"/>
      <c r="G13" s="434"/>
      <c r="H13" s="163">
        <v>1750</v>
      </c>
      <c r="I13" s="247"/>
      <c r="J13" s="327"/>
      <c r="K13" s="163">
        <v>70</v>
      </c>
      <c r="L13" s="173">
        <v>8</v>
      </c>
      <c r="M13" s="139"/>
      <c r="N13" s="97"/>
      <c r="O13" s="158"/>
      <c r="P13" s="139"/>
      <c r="Q13" s="139"/>
    </row>
    <row r="14" spans="1:17" ht="12.75">
      <c r="A14" s="139"/>
      <c r="B14" s="139" t="s">
        <v>360</v>
      </c>
      <c r="C14" s="173" t="s">
        <v>106</v>
      </c>
      <c r="D14" s="393"/>
      <c r="E14" s="163"/>
      <c r="F14" s="327"/>
      <c r="G14" s="435"/>
      <c r="H14" s="163"/>
      <c r="I14" s="247"/>
      <c r="J14" s="327"/>
      <c r="K14" s="163">
        <v>91</v>
      </c>
      <c r="L14" s="173">
        <v>8</v>
      </c>
      <c r="M14" s="139"/>
      <c r="N14" s="97"/>
      <c r="O14" s="158"/>
      <c r="P14" s="139"/>
      <c r="Q14" s="139"/>
    </row>
    <row r="15" spans="1:17" ht="12.75">
      <c r="A15" s="139"/>
      <c r="B15" s="139" t="s">
        <v>111</v>
      </c>
      <c r="C15" s="173" t="s">
        <v>112</v>
      </c>
      <c r="D15" s="173"/>
      <c r="E15" s="163">
        <v>60</v>
      </c>
      <c r="F15" s="174"/>
      <c r="G15" s="174"/>
      <c r="H15" s="163">
        <v>60</v>
      </c>
      <c r="I15" s="143"/>
      <c r="J15" s="174"/>
      <c r="K15" s="163">
        <v>48</v>
      </c>
      <c r="L15" s="173">
        <v>43</v>
      </c>
      <c r="M15" s="139"/>
      <c r="N15" s="97"/>
      <c r="O15" s="158"/>
      <c r="P15" s="139"/>
      <c r="Q15" s="139"/>
    </row>
    <row r="16" spans="1:17" ht="12.75">
      <c r="A16" s="139"/>
      <c r="B16" s="139"/>
      <c r="C16" s="173"/>
      <c r="D16" s="173"/>
      <c r="E16" s="163"/>
      <c r="F16" s="174"/>
      <c r="G16" s="174"/>
      <c r="H16" s="163"/>
      <c r="I16" s="143"/>
      <c r="J16" s="174"/>
      <c r="K16" s="163"/>
      <c r="L16" s="173"/>
      <c r="M16" s="139"/>
      <c r="N16" s="97"/>
      <c r="O16" s="158"/>
      <c r="P16" s="139"/>
      <c r="Q16" s="139"/>
    </row>
    <row r="17" spans="1:17" ht="12.75">
      <c r="A17" s="139" t="s">
        <v>354</v>
      </c>
      <c r="B17" s="139"/>
      <c r="C17" s="173"/>
      <c r="D17" s="173"/>
      <c r="E17" s="163"/>
      <c r="F17" s="174"/>
      <c r="G17" s="174"/>
      <c r="H17" s="163"/>
      <c r="I17" s="143"/>
      <c r="J17" s="174"/>
      <c r="K17" s="163"/>
      <c r="L17" s="173"/>
      <c r="M17" s="139"/>
      <c r="N17" s="97"/>
      <c r="O17" s="158"/>
      <c r="P17" s="139"/>
      <c r="Q17" s="139"/>
    </row>
    <row r="18" spans="1:17" ht="12.75">
      <c r="A18" s="139"/>
      <c r="B18" s="139" t="s">
        <v>107</v>
      </c>
      <c r="C18" s="173" t="s">
        <v>108</v>
      </c>
      <c r="D18" s="173"/>
      <c r="E18" s="163">
        <v>290</v>
      </c>
      <c r="F18" s="174"/>
      <c r="G18" s="174"/>
      <c r="H18" s="163">
        <v>270</v>
      </c>
      <c r="I18" s="143"/>
      <c r="J18" s="174"/>
      <c r="K18" s="163">
        <v>176</v>
      </c>
      <c r="L18" s="173">
        <v>88</v>
      </c>
      <c r="M18" s="139"/>
      <c r="N18" s="97"/>
      <c r="O18" s="158"/>
      <c r="P18" s="139"/>
      <c r="Q18" s="139"/>
    </row>
    <row r="19" spans="1:17" ht="12.75">
      <c r="A19" s="139"/>
      <c r="B19" s="139" t="s">
        <v>109</v>
      </c>
      <c r="C19" s="173" t="s">
        <v>110</v>
      </c>
      <c r="D19" s="173"/>
      <c r="E19" s="163">
        <v>380</v>
      </c>
      <c r="F19" s="174"/>
      <c r="G19" s="174"/>
      <c r="H19" s="163">
        <v>360</v>
      </c>
      <c r="I19" s="143"/>
      <c r="J19" s="174"/>
      <c r="K19" s="163">
        <v>149</v>
      </c>
      <c r="L19" s="173">
        <v>87</v>
      </c>
      <c r="M19" s="139"/>
      <c r="N19" s="97"/>
      <c r="O19" s="158"/>
      <c r="P19" s="139"/>
      <c r="Q19" s="139"/>
    </row>
    <row r="20" spans="1:17" ht="12.75">
      <c r="A20" s="139"/>
      <c r="B20" s="139"/>
      <c r="C20" s="173"/>
      <c r="D20" s="173"/>
      <c r="E20" s="163"/>
      <c r="F20" s="174"/>
      <c r="G20" s="174"/>
      <c r="H20" s="163"/>
      <c r="I20" s="143"/>
      <c r="J20" s="174"/>
      <c r="K20" s="163"/>
      <c r="L20" s="173"/>
      <c r="M20" s="139"/>
      <c r="N20" s="97"/>
      <c r="O20" s="158"/>
      <c r="P20" s="139"/>
      <c r="Q20" s="139"/>
    </row>
    <row r="21" spans="1:17" ht="12.75">
      <c r="A21" s="139"/>
      <c r="B21" s="139"/>
      <c r="C21" s="173"/>
      <c r="D21" s="173"/>
      <c r="E21" s="174"/>
      <c r="F21" s="174"/>
      <c r="G21" s="174"/>
      <c r="H21" s="174"/>
      <c r="I21" s="143"/>
      <c r="J21" s="174"/>
      <c r="K21" s="163"/>
      <c r="L21" s="173"/>
      <c r="M21" s="139"/>
      <c r="N21" s="97"/>
      <c r="O21" s="158"/>
      <c r="P21" s="139"/>
      <c r="Q21" s="139"/>
    </row>
    <row r="22" spans="1:17" s="95" customFormat="1" ht="12.75">
      <c r="A22" s="125" t="s">
        <v>113</v>
      </c>
      <c r="B22" s="125"/>
      <c r="C22" s="123"/>
      <c r="D22" s="123"/>
      <c r="E22" s="123" t="s">
        <v>221</v>
      </c>
      <c r="F22" s="123"/>
      <c r="G22" s="123"/>
      <c r="H22" s="123" t="s">
        <v>222</v>
      </c>
      <c r="I22" s="160"/>
      <c r="J22" s="129"/>
      <c r="K22" s="157"/>
      <c r="L22" s="123"/>
      <c r="M22" s="125"/>
      <c r="O22" s="125"/>
      <c r="P22" s="125"/>
      <c r="Q22" s="125"/>
    </row>
    <row r="23" spans="1:17" ht="12.75">
      <c r="A23" s="139"/>
      <c r="B23" s="139" t="s">
        <v>114</v>
      </c>
      <c r="C23" s="173" t="s">
        <v>115</v>
      </c>
      <c r="D23" s="173"/>
      <c r="E23" s="328">
        <v>100</v>
      </c>
      <c r="F23" s="163"/>
      <c r="G23" s="163"/>
      <c r="H23" s="163">
        <v>100</v>
      </c>
      <c r="I23" s="386"/>
      <c r="J23" s="387"/>
      <c r="K23" s="163">
        <v>228</v>
      </c>
      <c r="L23" s="388" t="s">
        <v>58</v>
      </c>
      <c r="M23" s="139"/>
      <c r="N23" s="97"/>
      <c r="O23" s="158"/>
      <c r="P23" s="139"/>
      <c r="Q23" s="139"/>
    </row>
    <row r="24" spans="1:17" ht="12.75">
      <c r="A24" s="139"/>
      <c r="B24" s="139"/>
      <c r="C24" s="173"/>
      <c r="D24" s="173"/>
      <c r="E24" s="174"/>
      <c r="F24" s="174"/>
      <c r="G24" s="174"/>
      <c r="H24" s="174"/>
      <c r="I24" s="143"/>
      <c r="J24" s="174"/>
      <c r="K24" s="163"/>
      <c r="L24" s="173"/>
      <c r="M24" s="139"/>
      <c r="N24" s="97"/>
      <c r="O24" s="158"/>
      <c r="P24" s="139"/>
      <c r="Q24" s="139"/>
    </row>
    <row r="25" spans="3:15" s="139" customFormat="1" ht="12.75">
      <c r="C25" s="173"/>
      <c r="D25" s="173"/>
      <c r="E25" s="174"/>
      <c r="F25" s="174"/>
      <c r="G25" s="174"/>
      <c r="H25" s="174"/>
      <c r="I25" s="143"/>
      <c r="J25" s="174"/>
      <c r="K25" s="163"/>
      <c r="L25" s="173"/>
      <c r="N25" s="158"/>
      <c r="O25" s="158"/>
    </row>
    <row r="26" spans="1:17" ht="12.75">
      <c r="A26" s="162" t="s">
        <v>116</v>
      </c>
      <c r="B26" s="139"/>
      <c r="C26" s="173"/>
      <c r="D26" s="173"/>
      <c r="E26" s="173" t="s">
        <v>219</v>
      </c>
      <c r="F26" s="173"/>
      <c r="G26" s="173"/>
      <c r="H26" s="173" t="s">
        <v>220</v>
      </c>
      <c r="I26" s="143"/>
      <c r="J26" s="174"/>
      <c r="K26" s="163"/>
      <c r="L26" s="173"/>
      <c r="M26" s="139"/>
      <c r="N26" s="97"/>
      <c r="O26" s="158"/>
      <c r="P26" s="139"/>
      <c r="Q26" s="139"/>
    </row>
    <row r="27" spans="1:17" ht="12.75" customHeight="1">
      <c r="A27" s="139"/>
      <c r="B27" s="139" t="s">
        <v>117</v>
      </c>
      <c r="C27" s="173" t="s">
        <v>115</v>
      </c>
      <c r="D27" s="389"/>
      <c r="E27" s="174"/>
      <c r="F27" s="174"/>
      <c r="G27" s="389"/>
      <c r="H27" s="174"/>
      <c r="I27" s="143"/>
      <c r="J27" s="174"/>
      <c r="K27" s="163">
        <v>93</v>
      </c>
      <c r="L27" s="388" t="s">
        <v>58</v>
      </c>
      <c r="M27" s="139"/>
      <c r="O27" s="139"/>
      <c r="P27" s="139"/>
      <c r="Q27" s="139"/>
    </row>
    <row r="28" spans="1:12" s="139" customFormat="1" ht="12.75" customHeight="1">
      <c r="A28" s="190"/>
      <c r="B28" s="139" t="s">
        <v>118</v>
      </c>
      <c r="C28" s="173" t="s">
        <v>106</v>
      </c>
      <c r="D28" s="390"/>
      <c r="E28" s="157">
        <v>1600</v>
      </c>
      <c r="F28" s="327" t="s">
        <v>78</v>
      </c>
      <c r="G28" s="390"/>
      <c r="H28" s="157">
        <v>1200</v>
      </c>
      <c r="I28" s="247" t="s">
        <v>78</v>
      </c>
      <c r="J28" s="174"/>
      <c r="K28" s="163">
        <v>230</v>
      </c>
      <c r="L28" s="388" t="s">
        <v>58</v>
      </c>
    </row>
    <row r="29" spans="1:17" ht="12.75" customHeight="1">
      <c r="A29" s="139"/>
      <c r="B29" s="139" t="s">
        <v>121</v>
      </c>
      <c r="C29" s="173" t="s">
        <v>106</v>
      </c>
      <c r="D29" s="391"/>
      <c r="E29" s="174"/>
      <c r="F29" s="174"/>
      <c r="G29" s="391"/>
      <c r="H29" s="174"/>
      <c r="I29" s="143"/>
      <c r="J29" s="174"/>
      <c r="K29" s="163">
        <v>134</v>
      </c>
      <c r="L29" s="388" t="s">
        <v>58</v>
      </c>
      <c r="M29" s="139"/>
      <c r="O29" s="139"/>
      <c r="P29" s="139"/>
      <c r="Q29" s="139"/>
    </row>
    <row r="30" spans="1:17" ht="12.75">
      <c r="A30" s="139"/>
      <c r="B30" s="139" t="s">
        <v>403</v>
      </c>
      <c r="C30" s="173" t="s">
        <v>122</v>
      </c>
      <c r="D30" s="173"/>
      <c r="E30" s="163">
        <v>550</v>
      </c>
      <c r="F30" s="163"/>
      <c r="G30" s="163"/>
      <c r="H30" s="163">
        <v>550</v>
      </c>
      <c r="I30" s="143"/>
      <c r="J30" s="174"/>
      <c r="K30" s="163">
        <v>233</v>
      </c>
      <c r="L30" s="173">
        <v>200</v>
      </c>
      <c r="M30" s="139"/>
      <c r="N30" s="97"/>
      <c r="O30" s="158"/>
      <c r="P30" s="139"/>
      <c r="Q30" s="139"/>
    </row>
    <row r="31" spans="1:15" ht="12.75">
      <c r="A31" s="234"/>
      <c r="B31" s="234" t="s">
        <v>555</v>
      </c>
      <c r="C31" s="248" t="s">
        <v>143</v>
      </c>
      <c r="D31" s="234"/>
      <c r="E31" s="248">
        <v>80</v>
      </c>
      <c r="F31" s="249"/>
      <c r="G31" s="249"/>
      <c r="H31" s="248">
        <v>80</v>
      </c>
      <c r="I31" s="250"/>
      <c r="J31" s="249"/>
      <c r="K31" s="328">
        <v>81</v>
      </c>
      <c r="L31" s="248">
        <v>60</v>
      </c>
      <c r="M31" s="139"/>
      <c r="N31" s="97"/>
      <c r="O31" s="97"/>
    </row>
    <row r="32" spans="1:15" ht="12.75">
      <c r="A32" s="139"/>
      <c r="B32" s="139"/>
      <c r="C32" s="173"/>
      <c r="D32" s="173"/>
      <c r="E32" s="174"/>
      <c r="F32" s="174"/>
      <c r="G32" s="174"/>
      <c r="H32" s="174"/>
      <c r="I32" s="143"/>
      <c r="J32" s="174"/>
      <c r="K32" s="163"/>
      <c r="L32" s="173"/>
      <c r="M32" s="139"/>
      <c r="N32" s="97"/>
      <c r="O32" s="97"/>
    </row>
    <row r="33" spans="1:15" ht="12.75">
      <c r="A33" s="139" t="s">
        <v>123</v>
      </c>
      <c r="B33" s="139"/>
      <c r="C33" s="173"/>
      <c r="D33" s="173"/>
      <c r="E33" s="173" t="s">
        <v>219</v>
      </c>
      <c r="F33" s="173"/>
      <c r="G33" s="173"/>
      <c r="H33" s="173" t="s">
        <v>220</v>
      </c>
      <c r="I33" s="143"/>
      <c r="J33" s="174"/>
      <c r="K33" s="163"/>
      <c r="L33" s="173"/>
      <c r="M33" s="139"/>
      <c r="N33" s="97"/>
      <c r="O33" s="97"/>
    </row>
    <row r="34" spans="1:16" ht="12.75">
      <c r="A34" s="139"/>
      <c r="B34" s="234" t="s">
        <v>124</v>
      </c>
      <c r="C34" s="248" t="s">
        <v>105</v>
      </c>
      <c r="D34" s="401"/>
      <c r="E34" s="328"/>
      <c r="F34" s="249"/>
      <c r="G34" s="401"/>
      <c r="H34" s="328"/>
      <c r="I34" s="250"/>
      <c r="J34" s="249"/>
      <c r="K34" s="328">
        <v>39</v>
      </c>
      <c r="L34" s="329" t="s">
        <v>58</v>
      </c>
      <c r="M34" s="139"/>
      <c r="N34" s="97"/>
      <c r="O34" s="158"/>
      <c r="P34" s="139"/>
    </row>
    <row r="35" spans="1:15" ht="14.25">
      <c r="A35" s="139"/>
      <c r="B35" s="234" t="s">
        <v>125</v>
      </c>
      <c r="C35" s="248" t="s">
        <v>106</v>
      </c>
      <c r="D35" s="431"/>
      <c r="E35" s="682">
        <v>1000</v>
      </c>
      <c r="F35" s="439" t="s">
        <v>120</v>
      </c>
      <c r="G35" s="431"/>
      <c r="H35" s="684">
        <v>1300</v>
      </c>
      <c r="I35" s="438" t="s">
        <v>399</v>
      </c>
      <c r="J35" s="249"/>
      <c r="K35" s="328">
        <v>58</v>
      </c>
      <c r="L35" s="329" t="s">
        <v>58</v>
      </c>
      <c r="M35" s="139"/>
      <c r="N35" s="97"/>
      <c r="O35" s="97"/>
    </row>
    <row r="36" spans="2:12" s="139" customFormat="1" ht="12.75">
      <c r="B36" s="234" t="s">
        <v>126</v>
      </c>
      <c r="C36" s="248" t="s">
        <v>115</v>
      </c>
      <c r="D36" s="431"/>
      <c r="E36" s="683"/>
      <c r="G36" s="431"/>
      <c r="H36" s="685"/>
      <c r="J36" s="249"/>
      <c r="K36" s="328">
        <v>117</v>
      </c>
      <c r="L36" s="329" t="s">
        <v>58</v>
      </c>
    </row>
    <row r="37" spans="2:12" s="139" customFormat="1" ht="12.75">
      <c r="B37" s="440" t="s">
        <v>129</v>
      </c>
      <c r="C37" s="248" t="s">
        <v>130</v>
      </c>
      <c r="D37" s="403"/>
      <c r="E37" s="328"/>
      <c r="F37" s="249"/>
      <c r="G37" s="403"/>
      <c r="H37" s="248"/>
      <c r="I37" s="250"/>
      <c r="J37" s="249"/>
      <c r="K37" s="328">
        <v>100</v>
      </c>
      <c r="L37" s="329" t="s">
        <v>58</v>
      </c>
    </row>
    <row r="38" spans="2:12" s="139" customFormat="1" ht="12.75">
      <c r="B38" s="234" t="s">
        <v>127</v>
      </c>
      <c r="C38" s="248" t="s">
        <v>128</v>
      </c>
      <c r="D38" s="248"/>
      <c r="E38" s="328">
        <v>50</v>
      </c>
      <c r="F38" s="249"/>
      <c r="G38" s="249"/>
      <c r="H38" s="328">
        <v>50</v>
      </c>
      <c r="I38" s="250"/>
      <c r="J38" s="249"/>
      <c r="K38" s="329" t="s">
        <v>58</v>
      </c>
      <c r="L38" s="329" t="s">
        <v>58</v>
      </c>
    </row>
    <row r="39" spans="1:13" ht="12.75">
      <c r="A39" s="139"/>
      <c r="B39" s="234" t="s">
        <v>131</v>
      </c>
      <c r="C39" s="248" t="s">
        <v>105</v>
      </c>
      <c r="D39" s="248"/>
      <c r="E39" s="328">
        <v>40</v>
      </c>
      <c r="F39" s="249"/>
      <c r="G39" s="249"/>
      <c r="H39" s="328">
        <v>20</v>
      </c>
      <c r="I39" s="250"/>
      <c r="J39" s="249"/>
      <c r="K39" s="328">
        <v>18</v>
      </c>
      <c r="L39" s="329" t="s">
        <v>58</v>
      </c>
      <c r="M39" s="139"/>
    </row>
    <row r="40" spans="1:13" ht="12.75">
      <c r="A40" s="139"/>
      <c r="B40" s="234" t="s">
        <v>132</v>
      </c>
      <c r="C40" s="248" t="s">
        <v>105</v>
      </c>
      <c r="D40" s="248"/>
      <c r="E40" s="328">
        <v>100</v>
      </c>
      <c r="F40" s="249"/>
      <c r="G40" s="249"/>
      <c r="H40" s="328">
        <v>100</v>
      </c>
      <c r="I40" s="250"/>
      <c r="J40" s="249"/>
      <c r="K40" s="328">
        <v>13</v>
      </c>
      <c r="L40" s="329" t="s">
        <v>58</v>
      </c>
      <c r="M40" s="139"/>
    </row>
    <row r="41" spans="1:13" ht="12.75" customHeight="1">
      <c r="A41" s="139"/>
      <c r="B41" s="234" t="s">
        <v>133</v>
      </c>
      <c r="C41" s="248" t="s">
        <v>106</v>
      </c>
      <c r="D41" s="330"/>
      <c r="E41" s="682">
        <v>2150</v>
      </c>
      <c r="F41" s="439" t="s">
        <v>400</v>
      </c>
      <c r="G41" s="330"/>
      <c r="H41" s="682">
        <v>2150</v>
      </c>
      <c r="I41" s="438" t="s">
        <v>401</v>
      </c>
      <c r="J41" s="249"/>
      <c r="K41" s="328">
        <v>106</v>
      </c>
      <c r="L41" s="329" t="s">
        <v>58</v>
      </c>
      <c r="M41" s="139"/>
    </row>
    <row r="42" spans="1:13" ht="12.75" customHeight="1">
      <c r="A42" s="139"/>
      <c r="B42" s="234" t="s">
        <v>134</v>
      </c>
      <c r="C42" s="248" t="s">
        <v>106</v>
      </c>
      <c r="D42" s="331"/>
      <c r="E42" s="682"/>
      <c r="F42" s="249"/>
      <c r="G42" s="331"/>
      <c r="H42" s="682"/>
      <c r="I42" s="250"/>
      <c r="J42" s="249"/>
      <c r="K42" s="328">
        <v>135</v>
      </c>
      <c r="L42" s="329" t="s">
        <v>58</v>
      </c>
      <c r="M42" s="139"/>
    </row>
    <row r="43" spans="1:13" ht="12.75">
      <c r="A43" s="139"/>
      <c r="B43" s="234"/>
      <c r="C43" s="234"/>
      <c r="D43" s="234"/>
      <c r="E43" s="249"/>
      <c r="F43" s="249"/>
      <c r="G43" s="249"/>
      <c r="H43" s="249"/>
      <c r="I43" s="250"/>
      <c r="J43" s="249"/>
      <c r="K43" s="249"/>
      <c r="L43" s="248"/>
      <c r="M43" s="139"/>
    </row>
    <row r="44" spans="1:13" ht="12.75" customHeight="1">
      <c r="A44" s="139"/>
      <c r="B44" s="139"/>
      <c r="C44" s="139"/>
      <c r="D44" s="139"/>
      <c r="E44" s="174"/>
      <c r="F44" s="174"/>
      <c r="G44" s="174"/>
      <c r="H44" s="174"/>
      <c r="I44" s="143"/>
      <c r="J44" s="174"/>
      <c r="K44" s="174"/>
      <c r="L44" s="173"/>
      <c r="M44" s="139"/>
    </row>
    <row r="45" spans="1:13" ht="12.75" customHeight="1">
      <c r="A45" s="139"/>
      <c r="B45" s="139"/>
      <c r="C45" s="139"/>
      <c r="D45" s="139"/>
      <c r="E45" s="174"/>
      <c r="F45" s="174"/>
      <c r="G45" s="174"/>
      <c r="H45" s="174"/>
      <c r="I45" s="143"/>
      <c r="J45" s="174"/>
      <c r="K45" s="174"/>
      <c r="L45" s="173"/>
      <c r="M45" s="139"/>
    </row>
    <row r="46" spans="1:13" ht="12.75">
      <c r="A46" s="139"/>
      <c r="B46" s="139"/>
      <c r="C46" s="139"/>
      <c r="D46" s="139"/>
      <c r="E46" s="174"/>
      <c r="F46" s="174"/>
      <c r="G46" s="174"/>
      <c r="H46" s="174"/>
      <c r="I46" s="143"/>
      <c r="J46" s="174"/>
      <c r="K46" s="174"/>
      <c r="L46" s="173"/>
      <c r="M46" s="139"/>
    </row>
    <row r="47" spans="1:12" s="139" customFormat="1" ht="12.75">
      <c r="A47" s="123" t="s">
        <v>77</v>
      </c>
      <c r="B47" s="162" t="s">
        <v>279</v>
      </c>
      <c r="E47" s="174"/>
      <c r="F47" s="174"/>
      <c r="G47" s="174"/>
      <c r="H47" s="174"/>
      <c r="I47" s="143"/>
      <c r="J47" s="174"/>
      <c r="K47" s="174"/>
      <c r="L47" s="173"/>
    </row>
    <row r="48" spans="1:13" s="95" customFormat="1" ht="12.75">
      <c r="A48" s="123" t="s">
        <v>78</v>
      </c>
      <c r="B48" s="125" t="s">
        <v>223</v>
      </c>
      <c r="C48" s="125"/>
      <c r="D48" s="125"/>
      <c r="E48" s="129"/>
      <c r="F48" s="129"/>
      <c r="G48" s="129"/>
      <c r="H48" s="129"/>
      <c r="I48" s="160"/>
      <c r="J48" s="129"/>
      <c r="K48" s="129"/>
      <c r="L48" s="123"/>
      <c r="M48" s="125"/>
    </row>
    <row r="49" spans="1:12" s="125" customFormat="1" ht="12.75">
      <c r="A49" s="123" t="s">
        <v>119</v>
      </c>
      <c r="B49" s="125" t="s">
        <v>233</v>
      </c>
      <c r="E49" s="129"/>
      <c r="F49" s="129"/>
      <c r="G49" s="129"/>
      <c r="H49" s="129"/>
      <c r="I49" s="160"/>
      <c r="J49" s="129"/>
      <c r="K49" s="129"/>
      <c r="L49" s="123"/>
    </row>
    <row r="50" spans="1:13" ht="12.75">
      <c r="A50" s="123" t="s">
        <v>120</v>
      </c>
      <c r="B50" s="144" t="s">
        <v>303</v>
      </c>
      <c r="C50" s="139"/>
      <c r="D50" s="139"/>
      <c r="E50" s="174"/>
      <c r="F50" s="174"/>
      <c r="G50" s="174"/>
      <c r="H50" s="174"/>
      <c r="I50" s="143"/>
      <c r="J50" s="174"/>
      <c r="K50" s="174"/>
      <c r="L50" s="384"/>
      <c r="M50" s="139"/>
    </row>
    <row r="51" spans="1:13" ht="12.75">
      <c r="A51" s="173" t="s">
        <v>135</v>
      </c>
      <c r="B51" s="162" t="s">
        <v>224</v>
      </c>
      <c r="C51" s="139"/>
      <c r="D51" s="139"/>
      <c r="E51" s="174"/>
      <c r="F51" s="174"/>
      <c r="G51" s="174"/>
      <c r="H51" s="174"/>
      <c r="I51" s="143"/>
      <c r="J51" s="174"/>
      <c r="K51" s="174"/>
      <c r="L51" s="173"/>
      <c r="M51" s="139"/>
    </row>
    <row r="52" spans="1:13" ht="12.75">
      <c r="A52" s="139"/>
      <c r="B52" s="139"/>
      <c r="C52" s="139"/>
      <c r="D52" s="139"/>
      <c r="E52" s="174"/>
      <c r="F52" s="174"/>
      <c r="G52" s="174"/>
      <c r="H52" s="174"/>
      <c r="I52" s="143"/>
      <c r="J52" s="174"/>
      <c r="K52" s="174"/>
      <c r="L52" s="173"/>
      <c r="M52" s="139"/>
    </row>
    <row r="53" spans="1:13" ht="12.75">
      <c r="A53" s="139"/>
      <c r="B53" s="176"/>
      <c r="C53" s="139"/>
      <c r="D53" s="139"/>
      <c r="E53" s="174"/>
      <c r="F53" s="174"/>
      <c r="G53" s="174"/>
      <c r="H53" s="174"/>
      <c r="I53" s="143"/>
      <c r="J53" s="174"/>
      <c r="K53" s="174"/>
      <c r="L53" s="173"/>
      <c r="M53" s="139"/>
    </row>
    <row r="54" spans="5:12" s="139" customFormat="1" ht="12.75">
      <c r="E54" s="174"/>
      <c r="F54" s="174"/>
      <c r="G54" s="174"/>
      <c r="H54" s="174"/>
      <c r="I54" s="143"/>
      <c r="J54" s="174"/>
      <c r="K54" s="174"/>
      <c r="L54" s="173"/>
    </row>
    <row r="55" spans="1:13" ht="12.75">
      <c r="A55" s="139"/>
      <c r="B55" s="139"/>
      <c r="C55" s="139"/>
      <c r="D55" s="139"/>
      <c r="E55" s="174"/>
      <c r="F55" s="174"/>
      <c r="G55" s="174"/>
      <c r="H55" s="174"/>
      <c r="I55" s="143"/>
      <c r="J55" s="174"/>
      <c r="K55" s="174"/>
      <c r="L55" s="173"/>
      <c r="M55" s="139"/>
    </row>
    <row r="56" spans="1:13" ht="12.75">
      <c r="A56" s="139"/>
      <c r="B56" s="139"/>
      <c r="C56" s="139"/>
      <c r="D56" s="139"/>
      <c r="E56" s="174"/>
      <c r="F56" s="174"/>
      <c r="G56" s="174"/>
      <c r="H56" s="174"/>
      <c r="I56" s="143"/>
      <c r="J56" s="174"/>
      <c r="K56" s="174"/>
      <c r="L56" s="173"/>
      <c r="M56" s="139"/>
    </row>
    <row r="57" spans="1:13" ht="12.75">
      <c r="A57" s="139"/>
      <c r="B57" s="139"/>
      <c r="C57" s="139"/>
      <c r="D57" s="139"/>
      <c r="E57" s="174"/>
      <c r="F57" s="174"/>
      <c r="G57" s="174"/>
      <c r="H57" s="174"/>
      <c r="I57" s="143"/>
      <c r="J57" s="174"/>
      <c r="K57" s="174"/>
      <c r="L57" s="173"/>
      <c r="M57" s="139"/>
    </row>
    <row r="58" spans="1:13" ht="12.75">
      <c r="A58" s="139"/>
      <c r="B58" s="139"/>
      <c r="C58" s="139"/>
      <c r="D58" s="139"/>
      <c r="E58" s="174"/>
      <c r="F58" s="174"/>
      <c r="G58" s="174"/>
      <c r="H58" s="174"/>
      <c r="I58" s="143"/>
      <c r="J58" s="174"/>
      <c r="K58" s="174"/>
      <c r="L58" s="173"/>
      <c r="M58" s="139"/>
    </row>
    <row r="59" spans="1:13" ht="12.75">
      <c r="A59" s="139"/>
      <c r="B59" s="139"/>
      <c r="C59" s="139"/>
      <c r="D59" s="139"/>
      <c r="E59" s="174"/>
      <c r="F59" s="174"/>
      <c r="G59" s="174"/>
      <c r="H59" s="174"/>
      <c r="I59" s="143"/>
      <c r="J59" s="174"/>
      <c r="K59" s="174"/>
      <c r="L59" s="173"/>
      <c r="M59" s="139"/>
    </row>
    <row r="60" spans="1:13" ht="12.75">
      <c r="A60" s="139"/>
      <c r="B60" s="139"/>
      <c r="C60" s="139"/>
      <c r="D60" s="139"/>
      <c r="E60" s="174"/>
      <c r="F60" s="174"/>
      <c r="G60" s="174"/>
      <c r="H60" s="174"/>
      <c r="I60" s="143"/>
      <c r="J60" s="174"/>
      <c r="K60" s="174"/>
      <c r="L60" s="173"/>
      <c r="M60" s="139"/>
    </row>
  </sheetData>
  <sheetProtection/>
  <mergeCells count="4">
    <mergeCell ref="E41:E42"/>
    <mergeCell ref="H41:H42"/>
    <mergeCell ref="E35:E36"/>
    <mergeCell ref="H35:H36"/>
  </mergeCells>
  <printOptions/>
  <pageMargins left="0.787401575" right="0.787401575" top="0.984251969" bottom="0.984251969" header="0.5" footer="0.5"/>
  <pageSetup fitToHeight="1" fitToWidth="1" horizontalDpi="300" verticalDpi="300" orientation="portrait" paperSize="9" scale="83" r:id="rId2"/>
  <headerFooter alignWithMargins="0">
    <oddFooter>&amp;CNordel 1999&amp;R&amp;D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N42" sqref="N42"/>
    </sheetView>
  </sheetViews>
  <sheetFormatPr defaultColWidth="9.140625" defaultRowHeight="12.75"/>
  <cols>
    <col min="1" max="1" width="7.28125" style="0" customWidth="1"/>
    <col min="2" max="2" width="27.8515625" style="0" customWidth="1"/>
    <col min="3" max="3" width="9.140625" style="2" customWidth="1"/>
    <col min="4" max="4" width="1.7109375" style="2" customWidth="1"/>
    <col min="5" max="5" width="13.140625" style="2" customWidth="1"/>
    <col min="6" max="6" width="1.7109375" style="2" customWidth="1"/>
    <col min="7" max="7" width="13.140625" style="2" customWidth="1"/>
    <col min="8" max="8" width="12.00390625" style="2" customWidth="1"/>
    <col min="9" max="9" width="10.00390625" style="2" customWidth="1"/>
  </cols>
  <sheetData>
    <row r="1" spans="1:10" s="23" customFormat="1" ht="15">
      <c r="A1" s="131" t="s">
        <v>14</v>
      </c>
      <c r="B1" s="131" t="s">
        <v>262</v>
      </c>
      <c r="C1" s="132"/>
      <c r="D1" s="132"/>
      <c r="E1" s="136"/>
      <c r="F1" s="132"/>
      <c r="G1" s="136"/>
      <c r="H1" s="136"/>
      <c r="I1" s="136"/>
      <c r="J1" s="25"/>
    </row>
    <row r="2" spans="1:10" ht="12.75">
      <c r="A2" s="138"/>
      <c r="B2" s="138"/>
      <c r="C2" s="174"/>
      <c r="D2" s="174"/>
      <c r="E2" s="174"/>
      <c r="F2" s="174"/>
      <c r="G2" s="174"/>
      <c r="H2" s="174"/>
      <c r="I2" s="174"/>
      <c r="J2" s="6"/>
    </row>
    <row r="3" spans="1:10" ht="12.75">
      <c r="A3" s="144" t="s">
        <v>213</v>
      </c>
      <c r="B3" s="144" t="s">
        <v>214</v>
      </c>
      <c r="C3" s="149" t="s">
        <v>97</v>
      </c>
      <c r="D3" s="149"/>
      <c r="E3" s="244" t="s">
        <v>225</v>
      </c>
      <c r="F3" s="149"/>
      <c r="G3" s="238"/>
      <c r="H3" s="149" t="s">
        <v>98</v>
      </c>
      <c r="I3" s="149" t="s">
        <v>228</v>
      </c>
      <c r="J3" s="5"/>
    </row>
    <row r="4" spans="1:10" ht="12.75">
      <c r="A4" s="144"/>
      <c r="B4" s="144"/>
      <c r="C4" s="149" t="s">
        <v>215</v>
      </c>
      <c r="D4" s="149"/>
      <c r="E4" s="244"/>
      <c r="F4" s="149"/>
      <c r="G4" s="238"/>
      <c r="H4" s="149" t="s">
        <v>216</v>
      </c>
      <c r="I4" s="149" t="s">
        <v>99</v>
      </c>
      <c r="J4" s="5"/>
    </row>
    <row r="5" spans="1:10" ht="12.75">
      <c r="A5" s="151"/>
      <c r="B5" s="151"/>
      <c r="C5" s="152" t="s">
        <v>100</v>
      </c>
      <c r="D5" s="152"/>
      <c r="E5" s="245" t="s">
        <v>55</v>
      </c>
      <c r="F5" s="152"/>
      <c r="G5" s="246"/>
      <c r="H5" s="152" t="s">
        <v>101</v>
      </c>
      <c r="I5" s="152" t="s">
        <v>101</v>
      </c>
      <c r="J5" s="5"/>
    </row>
    <row r="6" spans="1:10" ht="12.75">
      <c r="A6" s="144"/>
      <c r="B6" s="144"/>
      <c r="C6" s="149"/>
      <c r="D6" s="149"/>
      <c r="E6" s="149"/>
      <c r="F6" s="149"/>
      <c r="G6" s="149"/>
      <c r="H6" s="149"/>
      <c r="I6" s="149"/>
      <c r="J6" s="5"/>
    </row>
    <row r="7" spans="1:10" ht="12.75">
      <c r="A7" s="144" t="s">
        <v>355</v>
      </c>
      <c r="B7" s="144"/>
      <c r="C7" s="149"/>
      <c r="D7" s="149"/>
      <c r="E7" s="149" t="s">
        <v>226</v>
      </c>
      <c r="F7" s="149"/>
      <c r="G7" s="149" t="s">
        <v>227</v>
      </c>
      <c r="H7" s="146"/>
      <c r="I7" s="149"/>
      <c r="J7" s="148"/>
    </row>
    <row r="8" spans="1:17" ht="12.75">
      <c r="A8" s="144"/>
      <c r="B8" s="139" t="s">
        <v>136</v>
      </c>
      <c r="C8" s="173" t="s">
        <v>137</v>
      </c>
      <c r="D8" s="332"/>
      <c r="E8" s="174"/>
      <c r="F8" s="332"/>
      <c r="G8" s="174"/>
      <c r="H8" s="235">
        <v>107</v>
      </c>
      <c r="I8" s="203" t="s">
        <v>138</v>
      </c>
      <c r="J8" s="148"/>
      <c r="Q8" s="112"/>
    </row>
    <row r="9" spans="1:10" ht="14.25">
      <c r="A9" s="144"/>
      <c r="B9" s="139" t="s">
        <v>139</v>
      </c>
      <c r="C9" s="173" t="s">
        <v>115</v>
      </c>
      <c r="D9" s="333"/>
      <c r="E9" s="174">
        <v>1200</v>
      </c>
      <c r="F9" s="333"/>
      <c r="G9" s="149" t="s">
        <v>406</v>
      </c>
      <c r="H9" s="235">
        <v>40</v>
      </c>
      <c r="I9" s="203" t="s">
        <v>138</v>
      </c>
      <c r="J9" s="148"/>
    </row>
    <row r="10" spans="1:10" ht="12.75">
      <c r="A10" s="144"/>
      <c r="B10" s="139" t="s">
        <v>140</v>
      </c>
      <c r="C10" s="173" t="s">
        <v>115</v>
      </c>
      <c r="D10" s="393"/>
      <c r="E10" s="174"/>
      <c r="F10" s="393"/>
      <c r="G10" s="174"/>
      <c r="H10" s="235">
        <v>34</v>
      </c>
      <c r="I10" s="203" t="s">
        <v>138</v>
      </c>
      <c r="J10" s="148"/>
    </row>
    <row r="11" spans="1:10" ht="12.75">
      <c r="A11" s="144"/>
      <c r="B11" s="139" t="s">
        <v>140</v>
      </c>
      <c r="C11" s="173" t="s">
        <v>326</v>
      </c>
      <c r="D11" s="334"/>
      <c r="E11" s="149">
        <v>150</v>
      </c>
      <c r="F11" s="165"/>
      <c r="G11" s="149">
        <v>150</v>
      </c>
      <c r="H11" s="235">
        <v>26</v>
      </c>
      <c r="I11" s="149">
        <v>5</v>
      </c>
      <c r="J11" s="148"/>
    </row>
    <row r="12" spans="1:10" ht="12.75">
      <c r="A12" s="144"/>
      <c r="B12" s="139"/>
      <c r="C12" s="173"/>
      <c r="D12" s="334"/>
      <c r="E12" s="149"/>
      <c r="F12" s="165"/>
      <c r="G12" s="149"/>
      <c r="H12" s="235"/>
      <c r="I12" s="149"/>
      <c r="J12" s="148"/>
    </row>
    <row r="13" spans="1:10" ht="12.75">
      <c r="A13" s="144" t="s">
        <v>356</v>
      </c>
      <c r="B13" s="139"/>
      <c r="C13" s="173"/>
      <c r="D13" s="334"/>
      <c r="E13" s="149"/>
      <c r="F13" s="165"/>
      <c r="G13" s="149"/>
      <c r="H13" s="235"/>
      <c r="I13" s="149"/>
      <c r="J13" s="148"/>
    </row>
    <row r="14" spans="1:10" ht="12.75">
      <c r="A14" s="144"/>
      <c r="B14" s="139" t="s">
        <v>141</v>
      </c>
      <c r="C14" s="165" t="s">
        <v>122</v>
      </c>
      <c r="D14" s="165"/>
      <c r="E14" s="149">
        <v>600</v>
      </c>
      <c r="F14" s="165"/>
      <c r="G14" s="149">
        <v>600</v>
      </c>
      <c r="H14" s="235">
        <v>166</v>
      </c>
      <c r="I14" s="149">
        <v>166</v>
      </c>
      <c r="J14" s="148"/>
    </row>
    <row r="15" spans="1:10" ht="12.75">
      <c r="A15" s="144"/>
      <c r="B15" s="139"/>
      <c r="C15" s="165"/>
      <c r="D15" s="165"/>
      <c r="E15" s="149"/>
      <c r="F15" s="165"/>
      <c r="G15" s="149"/>
      <c r="H15" s="235"/>
      <c r="I15" s="149"/>
      <c r="J15" s="148"/>
    </row>
    <row r="16" spans="1:10" ht="12.75">
      <c r="A16" s="162" t="s">
        <v>264</v>
      </c>
      <c r="B16" s="139"/>
      <c r="C16" s="173"/>
      <c r="D16" s="173"/>
      <c r="E16" s="149" t="s">
        <v>226</v>
      </c>
      <c r="F16" s="173"/>
      <c r="G16" s="149" t="s">
        <v>227</v>
      </c>
      <c r="H16" s="392"/>
      <c r="I16" s="174"/>
      <c r="J16" s="139"/>
    </row>
    <row r="17" spans="1:10" ht="12.75">
      <c r="A17" s="234"/>
      <c r="B17" s="234" t="s">
        <v>142</v>
      </c>
      <c r="C17" s="248" t="s">
        <v>143</v>
      </c>
      <c r="D17" s="248"/>
      <c r="E17" s="335" t="s">
        <v>138</v>
      </c>
      <c r="F17" s="248"/>
      <c r="G17" s="249">
        <v>100</v>
      </c>
      <c r="H17" s="296">
        <v>20</v>
      </c>
      <c r="I17" s="335" t="s">
        <v>138</v>
      </c>
      <c r="J17" s="139"/>
    </row>
    <row r="18" spans="1:17" ht="14.25">
      <c r="A18" s="234"/>
      <c r="B18" s="234" t="s">
        <v>300</v>
      </c>
      <c r="C18" s="419" t="s">
        <v>137</v>
      </c>
      <c r="D18" s="401"/>
      <c r="E18" s="687" t="s">
        <v>138</v>
      </c>
      <c r="F18" s="401"/>
      <c r="G18" s="686">
        <v>1400</v>
      </c>
      <c r="H18" s="402" t="s">
        <v>343</v>
      </c>
      <c r="I18" s="335" t="s">
        <v>138</v>
      </c>
      <c r="J18" s="139"/>
      <c r="K18" s="139"/>
      <c r="L18" s="139"/>
      <c r="M18" s="139"/>
      <c r="N18" s="139"/>
      <c r="O18" s="139"/>
      <c r="P18" s="139"/>
      <c r="Q18" s="139"/>
    </row>
    <row r="19" spans="1:10" ht="14.25">
      <c r="A19" s="234"/>
      <c r="B19" s="234" t="s">
        <v>324</v>
      </c>
      <c r="C19" s="419" t="s">
        <v>106</v>
      </c>
      <c r="D19" s="403"/>
      <c r="E19" s="687"/>
      <c r="F19" s="403"/>
      <c r="G19" s="686"/>
      <c r="H19" s="402">
        <v>132</v>
      </c>
      <c r="I19" s="335" t="s">
        <v>138</v>
      </c>
      <c r="J19" s="139"/>
    </row>
    <row r="20" spans="1:10" ht="12.75">
      <c r="A20" s="234"/>
      <c r="B20" s="234" t="s">
        <v>144</v>
      </c>
      <c r="C20" s="248" t="s">
        <v>143</v>
      </c>
      <c r="D20" s="248"/>
      <c r="E20" s="421" t="s">
        <v>138</v>
      </c>
      <c r="F20" s="248"/>
      <c r="G20" s="249">
        <v>60</v>
      </c>
      <c r="H20" s="296">
        <v>50</v>
      </c>
      <c r="I20" s="335" t="s">
        <v>138</v>
      </c>
      <c r="J20" s="139"/>
    </row>
    <row r="21" spans="1:10" ht="12.75">
      <c r="A21" s="234"/>
      <c r="B21" s="234"/>
      <c r="C21" s="248"/>
      <c r="D21" s="248"/>
      <c r="E21" s="249"/>
      <c r="F21" s="248"/>
      <c r="G21" s="249"/>
      <c r="H21" s="296"/>
      <c r="I21" s="249"/>
      <c r="J21" s="139"/>
    </row>
    <row r="22" spans="1:10" ht="12.75">
      <c r="A22" s="234" t="s">
        <v>263</v>
      </c>
      <c r="B22" s="234"/>
      <c r="C22" s="248"/>
      <c r="D22" s="248"/>
      <c r="E22" s="249" t="s">
        <v>226</v>
      </c>
      <c r="F22" s="248"/>
      <c r="G22" s="249" t="s">
        <v>227</v>
      </c>
      <c r="H22" s="296"/>
      <c r="I22" s="249"/>
      <c r="J22" s="139"/>
    </row>
    <row r="23" spans="1:10" ht="12.75">
      <c r="A23" s="234"/>
      <c r="B23" s="234" t="s">
        <v>145</v>
      </c>
      <c r="C23" s="248" t="s">
        <v>146</v>
      </c>
      <c r="D23" s="248"/>
      <c r="E23" s="249">
        <v>50</v>
      </c>
      <c r="F23" s="248"/>
      <c r="G23" s="249">
        <v>50</v>
      </c>
      <c r="H23" s="296">
        <v>10</v>
      </c>
      <c r="I23" s="335" t="s">
        <v>138</v>
      </c>
      <c r="J23" s="139"/>
    </row>
    <row r="24" spans="1:10" s="3" customFormat="1" ht="12.75">
      <c r="A24" s="254"/>
      <c r="B24" s="254"/>
      <c r="C24" s="297"/>
      <c r="D24" s="297"/>
      <c r="E24" s="255"/>
      <c r="F24" s="297"/>
      <c r="G24" s="255"/>
      <c r="H24" s="298"/>
      <c r="I24" s="255"/>
      <c r="J24" s="176"/>
    </row>
    <row r="25" spans="1:10" ht="12.75">
      <c r="A25" s="234" t="s">
        <v>147</v>
      </c>
      <c r="B25" s="234"/>
      <c r="C25" s="248"/>
      <c r="D25" s="248"/>
      <c r="E25" s="249" t="s">
        <v>226</v>
      </c>
      <c r="F25" s="248"/>
      <c r="G25" s="249" t="s">
        <v>227</v>
      </c>
      <c r="H25" s="296"/>
      <c r="I25" s="249"/>
      <c r="J25" s="139"/>
    </row>
    <row r="26" spans="1:10" ht="12.75">
      <c r="A26" s="234"/>
      <c r="B26" s="234" t="s">
        <v>148</v>
      </c>
      <c r="C26" s="248" t="s">
        <v>149</v>
      </c>
      <c r="D26" s="248"/>
      <c r="E26" s="249" t="s">
        <v>301</v>
      </c>
      <c r="F26" s="248"/>
      <c r="G26" s="249" t="s">
        <v>301</v>
      </c>
      <c r="H26" s="296">
        <v>269</v>
      </c>
      <c r="I26" s="249">
        <v>257</v>
      </c>
      <c r="J26" s="139"/>
    </row>
    <row r="27" spans="1:9" s="139" customFormat="1" ht="12.75">
      <c r="A27" s="234"/>
      <c r="B27" s="234"/>
      <c r="C27" s="234"/>
      <c r="D27" s="234"/>
      <c r="E27" s="234"/>
      <c r="F27" s="234"/>
      <c r="G27" s="234"/>
      <c r="H27" s="234"/>
      <c r="I27" s="234"/>
    </row>
    <row r="28" spans="1:9" s="139" customFormat="1" ht="12.75">
      <c r="A28" s="234" t="s">
        <v>316</v>
      </c>
      <c r="B28" s="234"/>
      <c r="C28" s="234"/>
      <c r="D28" s="234"/>
      <c r="E28" s="249" t="s">
        <v>226</v>
      </c>
      <c r="F28" s="248"/>
      <c r="G28" s="249" t="s">
        <v>227</v>
      </c>
      <c r="H28" s="234"/>
      <c r="I28" s="234"/>
    </row>
    <row r="29" spans="1:9" s="139" customFormat="1" ht="12.75">
      <c r="A29" s="234"/>
      <c r="B29" s="234" t="s">
        <v>295</v>
      </c>
      <c r="C29" s="248" t="s">
        <v>149</v>
      </c>
      <c r="D29" s="249"/>
      <c r="E29" s="249">
        <v>600</v>
      </c>
      <c r="F29" s="249"/>
      <c r="G29" s="249">
        <v>600</v>
      </c>
      <c r="H29" s="249">
        <v>256</v>
      </c>
      <c r="I29" s="249">
        <v>256</v>
      </c>
    </row>
    <row r="30" spans="1:10" ht="12.75">
      <c r="A30" s="234"/>
      <c r="B30" s="234"/>
      <c r="C30" s="234"/>
      <c r="D30" s="234"/>
      <c r="E30" s="234"/>
      <c r="F30" s="234"/>
      <c r="G30" s="234"/>
      <c r="H30" s="234"/>
      <c r="I30" s="234"/>
      <c r="J30" s="139"/>
    </row>
    <row r="31" spans="1:10" ht="12.75">
      <c r="A31" s="139"/>
      <c r="B31" s="139"/>
      <c r="C31" s="174"/>
      <c r="D31" s="174"/>
      <c r="E31" s="174"/>
      <c r="F31" s="174"/>
      <c r="G31" s="174"/>
      <c r="H31" s="174"/>
      <c r="I31" s="174"/>
      <c r="J31" s="139"/>
    </row>
    <row r="32" spans="1:10" ht="12.75">
      <c r="A32" s="139"/>
      <c r="B32" s="139"/>
      <c r="C32" s="174"/>
      <c r="D32" s="174"/>
      <c r="E32" s="174"/>
      <c r="F32" s="174"/>
      <c r="G32" s="174"/>
      <c r="H32" s="174"/>
      <c r="I32" s="174"/>
      <c r="J32" s="139"/>
    </row>
    <row r="33" spans="1:9" s="139" customFormat="1" ht="12.75">
      <c r="A33" s="123" t="s">
        <v>77</v>
      </c>
      <c r="B33" s="125" t="s">
        <v>304</v>
      </c>
      <c r="C33" s="129"/>
      <c r="D33" s="129"/>
      <c r="E33" s="129"/>
      <c r="F33" s="129"/>
      <c r="G33" s="129"/>
      <c r="H33" s="312"/>
      <c r="I33" s="174"/>
    </row>
    <row r="34" spans="1:10" ht="12.75">
      <c r="A34" s="125"/>
      <c r="B34" s="125" t="s">
        <v>229</v>
      </c>
      <c r="C34" s="129"/>
      <c r="D34" s="129"/>
      <c r="E34" s="129"/>
      <c r="F34" s="129"/>
      <c r="G34" s="129"/>
      <c r="H34" s="174"/>
      <c r="I34" s="174"/>
      <c r="J34" s="139"/>
    </row>
    <row r="35" spans="1:10" ht="12.75">
      <c r="A35" s="173" t="s">
        <v>78</v>
      </c>
      <c r="B35" s="139" t="s">
        <v>325</v>
      </c>
      <c r="C35" s="174"/>
      <c r="D35" s="174"/>
      <c r="E35" s="174"/>
      <c r="F35" s="174"/>
      <c r="G35" s="174"/>
      <c r="H35" s="174"/>
      <c r="I35" s="174"/>
      <c r="J35" s="139"/>
    </row>
    <row r="36" spans="1:10" ht="12.75">
      <c r="A36" s="173" t="s">
        <v>119</v>
      </c>
      <c r="B36" s="139" t="s">
        <v>407</v>
      </c>
      <c r="C36" s="174"/>
      <c r="D36" s="174"/>
      <c r="E36" s="174"/>
      <c r="F36" s="174"/>
      <c r="G36" s="174"/>
      <c r="H36" s="174"/>
      <c r="I36" s="174"/>
      <c r="J36" s="139"/>
    </row>
    <row r="37" spans="1:10" ht="12.75">
      <c r="A37" s="139"/>
      <c r="B37" s="139"/>
      <c r="C37" s="174"/>
      <c r="D37" s="174"/>
      <c r="E37" s="174"/>
      <c r="F37" s="174"/>
      <c r="G37" s="174"/>
      <c r="H37" s="174"/>
      <c r="I37" s="174"/>
      <c r="J37" s="139"/>
    </row>
    <row r="38" spans="1:9" ht="12.75">
      <c r="A38" s="139"/>
      <c r="B38" s="139"/>
      <c r="C38" s="174"/>
      <c r="D38" s="174"/>
      <c r="E38" s="174"/>
      <c r="F38" s="174"/>
      <c r="G38" s="174"/>
      <c r="H38" s="173"/>
      <c r="I38" s="174"/>
    </row>
    <row r="39" spans="1:9" ht="12.75">
      <c r="A39" s="139"/>
      <c r="B39" s="139"/>
      <c r="C39" s="174"/>
      <c r="D39" s="174"/>
      <c r="E39" s="174"/>
      <c r="F39" s="174"/>
      <c r="G39" s="174"/>
      <c r="H39" s="174"/>
      <c r="I39" s="174"/>
    </row>
    <row r="40" spans="1:9" ht="12.75">
      <c r="A40" s="139"/>
      <c r="B40" s="139"/>
      <c r="C40" s="174"/>
      <c r="D40" s="174"/>
      <c r="E40" s="174"/>
      <c r="F40" s="174"/>
      <c r="G40" s="174"/>
      <c r="H40" s="174"/>
      <c r="I40" s="174"/>
    </row>
    <row r="41" spans="1:9" ht="12.75">
      <c r="A41" s="139"/>
      <c r="B41" s="139"/>
      <c r="C41" s="174"/>
      <c r="D41" s="174"/>
      <c r="E41" s="174"/>
      <c r="F41" s="174"/>
      <c r="G41" s="174"/>
      <c r="H41" s="174"/>
      <c r="I41" s="174"/>
    </row>
  </sheetData>
  <sheetProtection/>
  <mergeCells count="2">
    <mergeCell ref="G18:G19"/>
    <mergeCell ref="E18:E19"/>
  </mergeCells>
  <printOptions/>
  <pageMargins left="0.787401575" right="0.787401575" top="0.984251969" bottom="0.984251969" header="0.5" footer="0.5"/>
  <pageSetup fitToHeight="1" fitToWidth="1" horizontalDpi="300" verticalDpi="300" orientation="portrait" paperSize="9" scale="91" r:id="rId1"/>
  <headerFooter alignWithMargins="0">
    <oddFooter>&amp;CNordel 1999&amp;R&amp;D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Kjerstin Pedersen</dc:creator>
  <cp:keywords/>
  <dc:description/>
  <cp:lastModifiedBy>kjerstinp</cp:lastModifiedBy>
  <cp:lastPrinted>2006-06-05T11:08:36Z</cp:lastPrinted>
  <dcterms:created xsi:type="dcterms:W3CDTF">1998-03-26T08:29:14Z</dcterms:created>
  <dcterms:modified xsi:type="dcterms:W3CDTF">2009-06-18T07:32:34Z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Ord">
    <vt:lpwstr>772000.000000000</vt:lpwstr>
  </property>
  <property fmtid="{D5CDD505-2E9C-101B-9397-08002B2CF9AE}" pid="7" name="_SourceU">
    <vt:lpwstr/>
  </property>
  <property fmtid="{D5CDD505-2E9C-101B-9397-08002B2CF9AE}" pid="8" name="_SharedFileInd">
    <vt:lpwstr/>
  </property>
</Properties>
</file>