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" windowWidth="12060" windowHeight="8385" tabRatio="601" activeTab="1"/>
  </bookViews>
  <sheets>
    <sheet name="Innehåll" sheetId="1" r:id="rId1"/>
    <sheet name="Nyckeltal" sheetId="2" r:id="rId2"/>
    <sheet name="FiB" sheetId="3" r:id="rId3"/>
    <sheet name="S1,2" sheetId="4" r:id="rId4"/>
    <sheet name="S3" sheetId="5" r:id="rId5"/>
    <sheet name="S4" sheetId="6" r:id="rId6"/>
    <sheet name="S5" sheetId="7" r:id="rId7"/>
    <sheet name="S6" sheetId="8" r:id="rId8"/>
    <sheet name="S7" sheetId="9" r:id="rId9"/>
    <sheet name="S8" sheetId="10" r:id="rId10"/>
    <sheet name="S9" sheetId="11" r:id="rId11"/>
    <sheet name="S10,11" sheetId="12" r:id="rId12"/>
    <sheet name="S12" sheetId="13" r:id="rId13"/>
    <sheet name="S13" sheetId="14" r:id="rId14"/>
    <sheet name="S14" sheetId="15" r:id="rId15"/>
    <sheet name="S14-Ch" sheetId="16" r:id="rId16"/>
    <sheet name="S15" sheetId="17" r:id="rId17"/>
    <sheet name="S16" sheetId="18" r:id="rId18"/>
    <sheet name="S17" sheetId="19" r:id="rId19"/>
    <sheet name="S18" sheetId="20" r:id="rId20"/>
    <sheet name="S19,20" sheetId="21" r:id="rId21"/>
    <sheet name="S21,22,23" sheetId="22" r:id="rId22"/>
    <sheet name="S24" sheetId="23" r:id="rId23"/>
    <sheet name="S25,26,27" sheetId="24" r:id="rId24"/>
    <sheet name="S25,26,27-old" sheetId="25" state="hidden" r:id="rId25"/>
    <sheet name="S28" sheetId="26" r:id="rId26"/>
    <sheet name="S29" sheetId="27" r:id="rId27"/>
    <sheet name="S29-bild" sheetId="28" r:id="rId28"/>
  </sheets>
  <externalReferences>
    <externalReference r:id="rId31"/>
  </externalReferences>
  <definedNames>
    <definedName name="I_alku">"1.1."</definedName>
    <definedName name="I_loppu">"31.3."</definedName>
    <definedName name="II_alku">"1.4."</definedName>
    <definedName name="II_loppu">"30.6."</definedName>
    <definedName name="III_alku">"1.7."</definedName>
    <definedName name="III_loppu">"30.9."</definedName>
    <definedName name="IV_alku">"1.10."</definedName>
    <definedName name="IV_loppu">"31.12."</definedName>
    <definedName name="kuva" localSheetId="25">'S28'!$A$1:$I$65</definedName>
    <definedName name="kuva">#REF!</definedName>
    <definedName name="taulukko" localSheetId="25">'S28'!$J$1:$T$69</definedName>
    <definedName name="taulukko">#REF!</definedName>
    <definedName name="_xlnm.Print_Area" localSheetId="2">'FiB'!$A$1:$I$31</definedName>
    <definedName name="_xlnm.Print_Area" localSheetId="0">'Innehåll'!$A$2:$L$48</definedName>
    <definedName name="_xlnm.Print_Area" localSheetId="1">'Nyckeltal'!$A$1:$H$16</definedName>
    <definedName name="_xlnm.Print_Area" localSheetId="11">'S10,11'!$A:$J</definedName>
    <definedName name="_xlnm.Print_Area" localSheetId="13">'S13'!$A$1:$AH$40</definedName>
    <definedName name="_xlnm.Print_Area" localSheetId="16">'S15'!$D$2:$K$42</definedName>
    <definedName name="_xlnm.Print_Area" localSheetId="17">'S16'!$A$1:$I$25</definedName>
    <definedName name="_xlnm.Print_Area" localSheetId="18">'S17'!$A$1:$M$44</definedName>
    <definedName name="_xlnm.Print_Area" localSheetId="19">'S18'!$A$1:$L$20</definedName>
    <definedName name="_xlnm.Print_Area" localSheetId="27">'S29-bild'!$A$1:$H$39</definedName>
    <definedName name="_xlnm.Print_Area" localSheetId="6">'S5'!$A$1:$N$55</definedName>
    <definedName name="_xlnm.Print_Titles" localSheetId="13">'S13'!$1:$2</definedName>
  </definedNames>
  <calcPr fullCalcOnLoad="1"/>
</workbook>
</file>

<file path=xl/sharedStrings.xml><?xml version="1.0" encoding="utf-8"?>
<sst xmlns="http://schemas.openxmlformats.org/spreadsheetml/2006/main" count="1471" uniqueCount="634">
  <si>
    <t>Innehåll</t>
  </si>
  <si>
    <t>Inledning</t>
  </si>
  <si>
    <t>Nyckeltal</t>
  </si>
  <si>
    <t>Installerad effekt</t>
  </si>
  <si>
    <t>S1</t>
  </si>
  <si>
    <t>S2</t>
  </si>
  <si>
    <t>S3</t>
  </si>
  <si>
    <t>S4</t>
  </si>
  <si>
    <t>Beslutade kraftstationer (större än 10 MW)</t>
  </si>
  <si>
    <t>S5</t>
  </si>
  <si>
    <t>Kartan</t>
  </si>
  <si>
    <t>Samkörningsförbindelser</t>
  </si>
  <si>
    <t>S6</t>
  </si>
  <si>
    <t>Existerande samkörningsförbindelser mellan Nordel-länderna</t>
  </si>
  <si>
    <t>S7</t>
  </si>
  <si>
    <t>Existerande samkörningsförbindelser mellan Nordel och andra länder</t>
  </si>
  <si>
    <t>S8</t>
  </si>
  <si>
    <t>Beslutade samkörningsförbindelser</t>
  </si>
  <si>
    <t>S9</t>
  </si>
  <si>
    <t>Elproduktion</t>
  </si>
  <si>
    <t>S10</t>
  </si>
  <si>
    <t>S11</t>
  </si>
  <si>
    <t>S12</t>
  </si>
  <si>
    <t>S13</t>
  </si>
  <si>
    <t>Magasinsfyllnad</t>
  </si>
  <si>
    <t>S14</t>
  </si>
  <si>
    <t>Kraftutbyte</t>
  </si>
  <si>
    <t>S15</t>
  </si>
  <si>
    <t>S16</t>
  </si>
  <si>
    <t>S17</t>
  </si>
  <si>
    <t>S18</t>
  </si>
  <si>
    <t>Förbrukning av el</t>
  </si>
  <si>
    <t>S19</t>
  </si>
  <si>
    <t>Nettoförbrukning av el 1998 fördelad på förbrukningskategorier</t>
  </si>
  <si>
    <t>S20</t>
  </si>
  <si>
    <t>S21</t>
  </si>
  <si>
    <t>S22</t>
  </si>
  <si>
    <t>S23</t>
  </si>
  <si>
    <t>Total energitillförsel</t>
  </si>
  <si>
    <t>S24</t>
  </si>
  <si>
    <t>Prognoser</t>
  </si>
  <si>
    <t>S25</t>
  </si>
  <si>
    <t>S26</t>
  </si>
  <si>
    <t>S27</t>
  </si>
  <si>
    <t>Elpriser</t>
  </si>
  <si>
    <t>S28</t>
  </si>
  <si>
    <t>Miljö</t>
  </si>
  <si>
    <t>S29</t>
  </si>
  <si>
    <t>Miljöinformation</t>
  </si>
  <si>
    <t>Danmark</t>
  </si>
  <si>
    <t>Finland</t>
  </si>
  <si>
    <t>Island</t>
  </si>
  <si>
    <t>Norge</t>
  </si>
  <si>
    <t>Sverige</t>
  </si>
  <si>
    <t>Nordel</t>
  </si>
  <si>
    <t>Installed capacity</t>
  </si>
  <si>
    <t>MW</t>
  </si>
  <si>
    <t>Generation</t>
  </si>
  <si>
    <t>GWh</t>
  </si>
  <si>
    <t>Imports</t>
  </si>
  <si>
    <t xml:space="preserve">.  </t>
  </si>
  <si>
    <t>Exports</t>
  </si>
  <si>
    <t>Breakdown of electricity generation:</t>
  </si>
  <si>
    <t>Hydropower</t>
  </si>
  <si>
    <t>%</t>
  </si>
  <si>
    <t>Nuclear power</t>
  </si>
  <si>
    <t xml:space="preserve">. </t>
  </si>
  <si>
    <t>Other thermal power</t>
  </si>
  <si>
    <t>Other renewable power</t>
  </si>
  <si>
    <r>
      <t>.</t>
    </r>
    <r>
      <rPr>
        <sz val="10"/>
        <rFont val="Arial"/>
        <family val="0"/>
      </rPr>
      <t xml:space="preserve">    Data are nonexistent</t>
    </r>
  </si>
  <si>
    <t>0   Less than 0.5 %</t>
  </si>
  <si>
    <t>Total area</t>
  </si>
  <si>
    <t xml:space="preserve">1,000 Sq. km </t>
  </si>
  <si>
    <t>Average population</t>
  </si>
  <si>
    <t>mill. inh.</t>
  </si>
  <si>
    <t>Gross Domestic Product</t>
  </si>
  <si>
    <t>bill. USD</t>
  </si>
  <si>
    <t>Per capita</t>
  </si>
  <si>
    <t>USD</t>
  </si>
  <si>
    <t>kWh</t>
  </si>
  <si>
    <t>1) Source: OECD</t>
  </si>
  <si>
    <t>check (breakdown)</t>
  </si>
  <si>
    <t>1)</t>
  </si>
  <si>
    <t>2)</t>
  </si>
  <si>
    <t>-</t>
  </si>
  <si>
    <t>TWh</t>
  </si>
  <si>
    <t>GW</t>
  </si>
  <si>
    <t>check</t>
  </si>
  <si>
    <t>MWh / h</t>
  </si>
  <si>
    <t>DK</t>
  </si>
  <si>
    <t>FIN</t>
  </si>
  <si>
    <t>IS</t>
  </si>
  <si>
    <t>NO</t>
  </si>
  <si>
    <t>GWh / h</t>
  </si>
  <si>
    <t>Total</t>
  </si>
  <si>
    <t>kV</t>
  </si>
  <si>
    <t>km</t>
  </si>
  <si>
    <t>Tjele-Kristiansand</t>
  </si>
  <si>
    <t>240/pol</t>
  </si>
  <si>
    <t>127/pol</t>
  </si>
  <si>
    <t>Teglstrupgård - Mörarp 1 och 2</t>
  </si>
  <si>
    <t>132~</t>
  </si>
  <si>
    <t>Hovegård - Söderåsen 1</t>
  </si>
  <si>
    <t>400~</t>
  </si>
  <si>
    <t>Hovegård - Söderåsen 2</t>
  </si>
  <si>
    <t>Vester Hassing - Göteborg</t>
  </si>
  <si>
    <t>250=</t>
  </si>
  <si>
    <t>Vester Hassing - Lindome</t>
  </si>
  <si>
    <t>285=</t>
  </si>
  <si>
    <t>Hasle (Bornholm) - Borrby</t>
  </si>
  <si>
    <t>60~</t>
  </si>
  <si>
    <t>Ivalo - Varangerbotn</t>
  </si>
  <si>
    <t>220~</t>
  </si>
  <si>
    <t>Ossauskoski - Kalix</t>
  </si>
  <si>
    <t>Petäjäskoski - Letsi</t>
  </si>
  <si>
    <t>3)</t>
  </si>
  <si>
    <t>4)</t>
  </si>
  <si>
    <t>Keminmaa - Svartbyn</t>
  </si>
  <si>
    <t>Raumo - Forsmark</t>
  </si>
  <si>
    <t>400=</t>
  </si>
  <si>
    <t>Sildvik - Tornehamn</t>
  </si>
  <si>
    <t>Ofoten - Ritsem</t>
  </si>
  <si>
    <t>Røssåga - Ajaure</t>
  </si>
  <si>
    <t>Linnvasselv, transformator</t>
  </si>
  <si>
    <t>220/66~</t>
  </si>
  <si>
    <t>Nea - Järpströmmen</t>
  </si>
  <si>
    <t>275~</t>
  </si>
  <si>
    <t>Lutufallet - Höljes</t>
  </si>
  <si>
    <t>Eidskog - Charlottenberg</t>
  </si>
  <si>
    <t>Hasle - Borgvik</t>
  </si>
  <si>
    <t>Halden - Skogssäter</t>
  </si>
  <si>
    <t>5)</t>
  </si>
  <si>
    <t>6)</t>
  </si>
  <si>
    <t>Kassø - Audorf</t>
  </si>
  <si>
    <t>2 x 400~</t>
  </si>
  <si>
    <t>.</t>
  </si>
  <si>
    <t>Kassø - Flensburg</t>
  </si>
  <si>
    <t>Ensted - Flensburg</t>
  </si>
  <si>
    <t>Bjæverskov - Rostock</t>
  </si>
  <si>
    <t>Imatra - GES 10</t>
  </si>
  <si>
    <t>110~</t>
  </si>
  <si>
    <t>Nellimö - Kaitakoski</t>
  </si>
  <si>
    <t>Kirkenes - Boris Gleb</t>
  </si>
  <si>
    <t>154~</t>
  </si>
  <si>
    <t>Västra Kärrstorp - Herrenwyk</t>
  </si>
  <si>
    <t>450=</t>
  </si>
  <si>
    <t>ca 70</t>
  </si>
  <si>
    <t>110, 132, 150 kV</t>
  </si>
  <si>
    <t xml:space="preserve">- </t>
  </si>
  <si>
    <t>Netimp</t>
  </si>
  <si>
    <t>Elektro</t>
  </si>
  <si>
    <t>Elektro ok</t>
  </si>
  <si>
    <t>ok</t>
  </si>
  <si>
    <t>min</t>
  </si>
  <si>
    <t xml:space="preserve"> </t>
  </si>
  <si>
    <t xml:space="preserve">Obs! Övergång har gjorts till det internationella sättet att redovisa energitillförseln, </t>
  </si>
  <si>
    <t>vilket innebär att kärnkraften redovisas inklusive energiomvandlingsförluster.</t>
  </si>
  <si>
    <t>Prognos baserad på NUTEKs Klimatrapport</t>
  </si>
  <si>
    <r>
      <t xml:space="preserve">Norge </t>
    </r>
    <r>
      <rPr>
        <vertAlign val="superscript"/>
        <sz val="8"/>
        <rFont val="Arial"/>
        <family val="2"/>
      </rPr>
      <t>1)</t>
    </r>
  </si>
  <si>
    <t>Exkl. reservbehovet</t>
  </si>
  <si>
    <t>Bruttoförbrukning av el 1996 och prognoser för 2000 och 2005, TWh</t>
  </si>
  <si>
    <t>Nettoförbrukning, prognos baserad på NUTEKs Klimatrapport</t>
  </si>
  <si>
    <t>Effektbehov 1996 och prognoser för 2000 och 2005, MW</t>
  </si>
  <si>
    <t>VEAGs andel utgör 350 MW</t>
  </si>
  <si>
    <t>Installerad effekt under 1996 och prognoser för 2000 och 2005, MW</t>
  </si>
  <si>
    <t>Prognoserna är baserade på rapport 96/16 från Statistik sentralbyrå:</t>
  </si>
  <si>
    <t>"Det norske kraftmarkedet til år 2020 Nasjonale og regionale framskrivninger"</t>
  </si>
  <si>
    <t>Icke-elverksägd effekt utgör 1587 MW</t>
  </si>
  <si>
    <t>Exkl. icke-elverksägd effekt</t>
  </si>
  <si>
    <t>N.A.</t>
  </si>
  <si>
    <t xml:space="preserve">  NOK / MWh  </t>
  </si>
  <si>
    <t xml:space="preserve">  GWh / v.</t>
  </si>
  <si>
    <r>
      <t>SO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mg/kWh</t>
    </r>
  </si>
  <si>
    <r>
      <t>NO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mg/kWh</t>
    </r>
  </si>
  <si>
    <r>
      <t>CO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g/kWh</t>
    </r>
  </si>
  <si>
    <t>EU</t>
  </si>
  <si>
    <t>Sum</t>
  </si>
  <si>
    <r>
      <t>SO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t</t>
    </r>
  </si>
  <si>
    <t>kt</t>
  </si>
  <si>
    <t>mg/kWh</t>
  </si>
  <si>
    <t>N</t>
  </si>
  <si>
    <t>S</t>
  </si>
  <si>
    <t>Eltra - Elkraft System</t>
  </si>
  <si>
    <t xml:space="preserve">2)    </t>
  </si>
  <si>
    <r>
      <t xml:space="preserve">2005 </t>
    </r>
    <r>
      <rPr>
        <vertAlign val="superscript"/>
        <sz val="10"/>
        <rFont val="Arial"/>
        <family val="2"/>
      </rPr>
      <t>1)</t>
    </r>
  </si>
  <si>
    <t>Vatnsfell</t>
  </si>
  <si>
    <t>x</t>
  </si>
  <si>
    <t>Uke</t>
  </si>
  <si>
    <t>MWh/h</t>
  </si>
  <si>
    <t>Total consumption</t>
  </si>
  <si>
    <t>Total Consumption</t>
  </si>
  <si>
    <t>Vannkraft</t>
  </si>
  <si>
    <t>Kjernekraft</t>
  </si>
  <si>
    <t>Øvrig varmekraft</t>
  </si>
  <si>
    <t>Øvrig fornybar kraft</t>
  </si>
  <si>
    <t>kontrollsum 1 (prod)</t>
  </si>
  <si>
    <t>kontrollsum 2 (totforbr)</t>
  </si>
  <si>
    <t>kontroll</t>
  </si>
  <si>
    <t>maks</t>
  </si>
  <si>
    <t>uke</t>
  </si>
  <si>
    <t>Kontrollsum</t>
  </si>
  <si>
    <t>kontrollsum</t>
  </si>
  <si>
    <t>Prosentuell fordelning av elproduksjon:</t>
  </si>
  <si>
    <t>Hjelp</t>
  </si>
  <si>
    <t>Produksjon</t>
  </si>
  <si>
    <t>Varmekraft</t>
  </si>
  <si>
    <t>Fornybar</t>
  </si>
  <si>
    <t>Sjekk</t>
  </si>
  <si>
    <t>Sjekk: (%%%%, avrund ved behov!)</t>
  </si>
  <si>
    <t>mill.</t>
  </si>
  <si>
    <t>400 kV, AC og DC</t>
  </si>
  <si>
    <t>220-300 kV, AC og DC</t>
  </si>
  <si>
    <t>250/350=</t>
  </si>
  <si>
    <t>Kelukoski</t>
  </si>
  <si>
    <t>7)</t>
  </si>
  <si>
    <t>4)5)</t>
  </si>
  <si>
    <r>
      <t xml:space="preserve">2010 </t>
    </r>
    <r>
      <rPr>
        <vertAlign val="superscript"/>
        <sz val="10"/>
        <rFont val="Arial"/>
        <family val="2"/>
      </rPr>
      <t>1)</t>
    </r>
  </si>
  <si>
    <t>Ykspihlaja</t>
  </si>
  <si>
    <t>Parkatti</t>
  </si>
  <si>
    <t>Kuusankoski</t>
  </si>
  <si>
    <t>Jämsänkoski</t>
  </si>
  <si>
    <t>Äänekoski</t>
  </si>
  <si>
    <t>Kymi - Viborg</t>
  </si>
  <si>
    <t>Ängelholm</t>
  </si>
  <si>
    <t>F Max</t>
  </si>
  <si>
    <t>F Avg</t>
  </si>
  <si>
    <t>F Min</t>
  </si>
  <si>
    <t>Stärnö - Slupsk</t>
  </si>
  <si>
    <t>Installerad effekt 31.12.2000</t>
  </si>
  <si>
    <t>Förändringar i installerad effekt 2000</t>
  </si>
  <si>
    <t>Systembelastning 3:e onsdagen i januari och 3:e onsdagen i juli 2000</t>
  </si>
  <si>
    <t>Ledningslängder 110 - 400 kV i drift 31.12.2000</t>
  </si>
  <si>
    <t>Total elproduktion inom Nordel 2000</t>
  </si>
  <si>
    <t>Elproduktion 2000, GWh</t>
  </si>
  <si>
    <t>Produktion per energislag samt nettoimport och -export 2000, TWh</t>
  </si>
  <si>
    <t>Magasinsfyllnad 2000</t>
  </si>
  <si>
    <t>Kraftutbyte 2000, GWh</t>
  </si>
  <si>
    <t>Import och export 2000, GWh</t>
  </si>
  <si>
    <t>Kraftutbyte mellan Nordel-länderna 1963-2000, GWh</t>
  </si>
  <si>
    <t>Månatligt kraftutbyte mellan Nordel-länderna 2000, GWh</t>
  </si>
  <si>
    <t>Elförbrukning 2000, GWh</t>
  </si>
  <si>
    <t>Totalförbrukning 2000, GWh</t>
  </si>
  <si>
    <t>Spotpriser och omsättning på de nordiska elbörserna 2000</t>
  </si>
  <si>
    <t>Normalårsproduktion av vattenkraft 2000, GWh</t>
  </si>
  <si>
    <t>Månatlig produktion och bruttoförbrukning av el 1999-2000, GWh</t>
  </si>
  <si>
    <t>Bruttoförbrukning 1991-2000, TWh</t>
  </si>
  <si>
    <t>Bruttoförbrukning per invånare 1991-2000, kWh</t>
  </si>
  <si>
    <t>Total energitillförsel 1991-2000, PJ</t>
  </si>
  <si>
    <t>Bruttoförbrukning av el 2000 och prognoser för 2001,2005 och 2010, TWh</t>
  </si>
  <si>
    <t>Effektbehov 2000 och prognoser för 2001, 2005 och 2010, MW</t>
  </si>
  <si>
    <t>Installerad effekt under 2000 och prognoser för 2001, 2005 och 2010, MW</t>
  </si>
  <si>
    <t>1961-90</t>
  </si>
  <si>
    <t>1970-99</t>
  </si>
  <si>
    <t>1950-90</t>
  </si>
  <si>
    <t>Senneby - Tingsbacka (Åland)</t>
  </si>
  <si>
    <r>
      <t xml:space="preserve">1200 </t>
    </r>
    <r>
      <rPr>
        <vertAlign val="superscript"/>
        <sz val="8"/>
        <rFont val="Arial"/>
        <family val="2"/>
      </rPr>
      <t>3)</t>
    </r>
  </si>
  <si>
    <t>150=</t>
  </si>
  <si>
    <t>Vendsysselværket blok 2</t>
  </si>
  <si>
    <t>Enstedværket blok 3</t>
  </si>
  <si>
    <r>
      <t xml:space="preserve"> </t>
    </r>
    <r>
      <rPr>
        <vertAlign val="superscript"/>
        <sz val="8"/>
        <color indexed="8"/>
        <rFont val="Arial"/>
        <family val="2"/>
      </rPr>
      <t>4)</t>
    </r>
  </si>
  <si>
    <r>
      <t xml:space="preserve"> </t>
    </r>
    <r>
      <rPr>
        <vertAlign val="superscript"/>
        <sz val="8"/>
        <color indexed="8"/>
        <rFont val="Arial"/>
        <family val="2"/>
      </rPr>
      <t>5)</t>
    </r>
  </si>
  <si>
    <r>
      <t xml:space="preserve"> </t>
    </r>
    <r>
      <rPr>
        <vertAlign val="superscript"/>
        <sz val="8"/>
        <color indexed="8"/>
        <rFont val="Arial"/>
        <family val="2"/>
      </rPr>
      <t>4, 5)</t>
    </r>
  </si>
  <si>
    <r>
      <t xml:space="preserve"> </t>
    </r>
    <r>
      <rPr>
        <vertAlign val="superscript"/>
        <sz val="8"/>
        <color indexed="8"/>
        <rFont val="Arial"/>
        <family val="2"/>
      </rPr>
      <t>5, 6)</t>
    </r>
  </si>
  <si>
    <r>
      <t xml:space="preserve"> </t>
    </r>
    <r>
      <rPr>
        <vertAlign val="superscript"/>
        <sz val="8"/>
        <color indexed="8"/>
        <rFont val="Arial"/>
        <family val="2"/>
      </rPr>
      <t>1)</t>
    </r>
  </si>
  <si>
    <r>
      <t xml:space="preserve"> 6</t>
    </r>
    <r>
      <rPr>
        <vertAlign val="superscript"/>
        <sz val="8"/>
        <color indexed="8"/>
        <rFont val="Arial"/>
        <family val="2"/>
      </rPr>
      <t>)</t>
    </r>
  </si>
  <si>
    <r>
      <t xml:space="preserve"> 5</t>
    </r>
    <r>
      <rPr>
        <vertAlign val="superscript"/>
        <sz val="8"/>
        <color indexed="8"/>
        <rFont val="Arial"/>
        <family val="2"/>
      </rPr>
      <t>)</t>
    </r>
  </si>
  <si>
    <r>
      <t xml:space="preserve">Yllikkälä - Viborg </t>
    </r>
    <r>
      <rPr>
        <vertAlign val="superscript"/>
        <sz val="10"/>
        <color indexed="8"/>
        <rFont val="Arial"/>
        <family val="2"/>
      </rPr>
      <t>2)</t>
    </r>
  </si>
  <si>
    <r>
      <t xml:space="preserve">600 </t>
    </r>
    <r>
      <rPr>
        <vertAlign val="superscript"/>
        <sz val="8"/>
        <color indexed="8"/>
        <rFont val="Arial"/>
        <family val="2"/>
      </rPr>
      <t>1)</t>
    </r>
  </si>
  <si>
    <t>1950-95</t>
  </si>
  <si>
    <r>
      <t>NO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t</t>
    </r>
  </si>
  <si>
    <r>
      <t>CO</t>
    </r>
    <r>
      <rPr>
        <b/>
        <vertAlign val="subscript"/>
        <sz val="10"/>
        <rFont val="Arial"/>
        <family val="0"/>
      </rPr>
      <t xml:space="preserve">2 </t>
    </r>
    <r>
      <rPr>
        <b/>
        <sz val="10"/>
        <rFont val="Arial"/>
        <family val="2"/>
      </rPr>
      <t>- kt</t>
    </r>
  </si>
  <si>
    <t>Denmark</t>
  </si>
  <si>
    <t>Norway</t>
  </si>
  <si>
    <t>Sweden</t>
  </si>
  <si>
    <t>Iceland</t>
  </si>
  <si>
    <r>
      <t xml:space="preserve">Installed capacity, total </t>
    </r>
    <r>
      <rPr>
        <vertAlign val="superscript"/>
        <sz val="10"/>
        <rFont val="Arial"/>
        <family val="2"/>
      </rPr>
      <t>1)</t>
    </r>
  </si>
  <si>
    <r>
      <t xml:space="preserve">- condensing power </t>
    </r>
    <r>
      <rPr>
        <vertAlign val="superscript"/>
        <sz val="10"/>
        <rFont val="Arial"/>
        <family val="2"/>
      </rPr>
      <t>3)</t>
    </r>
  </si>
  <si>
    <t>- CHP, district heating</t>
  </si>
  <si>
    <t>- CHP, industry</t>
  </si>
  <si>
    <t>- gas turbines, etc.</t>
  </si>
  <si>
    <t>- wind power</t>
  </si>
  <si>
    <t>- geothermal power</t>
  </si>
  <si>
    <t>Reference period</t>
  </si>
  <si>
    <t>Change</t>
  </si>
  <si>
    <t>Average-year generation 2000</t>
  </si>
  <si>
    <t>Refers to the sum of the rated net capacities of the individual power plant units in the power system,</t>
  </si>
  <si>
    <t>and should not be considered to represent the total capacity available at any single time.</t>
  </si>
  <si>
    <t>Includes the Norwegian share of Linnvasselv (25 MW).</t>
  </si>
  <si>
    <t>Includes capacity conserved for an extended period, Finland (700 MW)</t>
  </si>
  <si>
    <t>Power category</t>
  </si>
  <si>
    <t>Power plant</t>
  </si>
  <si>
    <t>Commissioned</t>
  </si>
  <si>
    <t>Decommissioned</t>
  </si>
  <si>
    <t>Type of fuel</t>
  </si>
  <si>
    <t>Coal / oil</t>
  </si>
  <si>
    <t>Natural gas</t>
  </si>
  <si>
    <t>Oil</t>
  </si>
  <si>
    <t>Biofuel</t>
  </si>
  <si>
    <t>Change in average-</t>
  </si>
  <si>
    <t>year generation</t>
  </si>
  <si>
    <t>(hydropower)</t>
  </si>
  <si>
    <t>Condensing power</t>
  </si>
  <si>
    <t>CHP, district heating</t>
  </si>
  <si>
    <t>CHP, industry</t>
  </si>
  <si>
    <t>Wind power</t>
  </si>
  <si>
    <t>Geothermal power</t>
  </si>
  <si>
    <t>Gas turbines</t>
  </si>
  <si>
    <t>Various changes</t>
  </si>
  <si>
    <t>Power plants (larger than 10 MW): decisions taken</t>
  </si>
  <si>
    <t>Capacity</t>
  </si>
  <si>
    <t>Estimated</t>
  </si>
  <si>
    <t>Average-year</t>
  </si>
  <si>
    <t>start-up</t>
  </si>
  <si>
    <t>generation</t>
  </si>
  <si>
    <t>Year</t>
  </si>
  <si>
    <t>Peat, waste wood</t>
  </si>
  <si>
    <t>Date/time</t>
  </si>
  <si>
    <t>The system load is not corrected vs. temperatures.</t>
  </si>
  <si>
    <t>System load 3rd Wednesday in January and 3rd Wednesday in July 2000</t>
  </si>
  <si>
    <t>Average 24-hour load 3rd Wednesday</t>
  </si>
  <si>
    <t>IC</t>
  </si>
  <si>
    <t>SW</t>
  </si>
  <si>
    <t>All hours are local time</t>
  </si>
  <si>
    <t>Maximum system load</t>
  </si>
  <si>
    <t>Minimum system load</t>
  </si>
  <si>
    <t>Existing interconnections between the Nordel countries</t>
  </si>
  <si>
    <t>Countries</t>
  </si>
  <si>
    <t>Stations</t>
  </si>
  <si>
    <t>Rated</t>
  </si>
  <si>
    <t>Transmission capacity</t>
  </si>
  <si>
    <t>Total length</t>
  </si>
  <si>
    <t>Of which</t>
  </si>
  <si>
    <t>voltage</t>
  </si>
  <si>
    <r>
      <t xml:space="preserve">as per design rules </t>
    </r>
    <r>
      <rPr>
        <vertAlign val="superscript"/>
        <sz val="8"/>
        <rFont val="Arial"/>
        <family val="2"/>
      </rPr>
      <t>1)</t>
    </r>
  </si>
  <si>
    <t>of line</t>
  </si>
  <si>
    <t>cable</t>
  </si>
  <si>
    <t>Denmark - Norway</t>
  </si>
  <si>
    <t>From Denmark</t>
  </si>
  <si>
    <t>To Denmark</t>
  </si>
  <si>
    <t>Denmark - Sweden</t>
  </si>
  <si>
    <t>From Sweden</t>
  </si>
  <si>
    <t>To Sweden</t>
  </si>
  <si>
    <t>Finland - Norway</t>
  </si>
  <si>
    <t>From Finland</t>
  </si>
  <si>
    <t>To Finland</t>
  </si>
  <si>
    <t>Finland - Sweden</t>
  </si>
  <si>
    <t>Norway - Sweden</t>
  </si>
  <si>
    <t>Maximum permissible transmission.</t>
  </si>
  <si>
    <t>Thermal limit. The total transmission capacity is 1775 MW to Denmark and 1700 MW to Sweden.</t>
  </si>
  <si>
    <t>In certain situations, the transmission capacity can be lower than the limit given here.</t>
  </si>
  <si>
    <t>Thermal limit. Stability problems and generation in nearby power plants may lower the limit.</t>
  </si>
  <si>
    <t>Requires a network protection system during operation (production disconnection).</t>
  </si>
  <si>
    <t>Existing interconnections between the Nordel countries and other countries</t>
  </si>
  <si>
    <t>Denmark - Germany</t>
  </si>
  <si>
    <t>From Nordel</t>
  </si>
  <si>
    <t>To Nordel</t>
  </si>
  <si>
    <t>Finland - Russia</t>
  </si>
  <si>
    <t>Norway - Russia</t>
  </si>
  <si>
    <t>Sweden - Germany</t>
  </si>
  <si>
    <t>Interconnections: decisions taken</t>
  </si>
  <si>
    <t xml:space="preserve">Estimated </t>
  </si>
  <si>
    <t>as per design rules</t>
  </si>
  <si>
    <t>commissioning</t>
  </si>
  <si>
    <t>Denmark - Denmark</t>
  </si>
  <si>
    <t>Of which 80 km in Denmark and 96 km in Sweden (KontiSkan),</t>
  </si>
  <si>
    <t>89 km in Denmark and 382 km in Norway (Skagerrak) in service with 250 kV DC, and</t>
  </si>
  <si>
    <t>75 km in Denmark and 74 km in Sweden (KontiSkan 2) in service with 285 kV DC.</t>
  </si>
  <si>
    <t>Of which 13 km in service with 60 kV and 118 km with 50 kV.</t>
  </si>
  <si>
    <t>At present in service with 220 kV.</t>
  </si>
  <si>
    <t>Total generation</t>
  </si>
  <si>
    <t>- condensing power</t>
  </si>
  <si>
    <r>
      <t>Other renewable power</t>
    </r>
    <r>
      <rPr>
        <vertAlign val="superscript"/>
        <sz val="10"/>
        <rFont val="Arial"/>
        <family val="2"/>
      </rPr>
      <t xml:space="preserve"> 2)</t>
    </r>
  </si>
  <si>
    <t>Net imports</t>
  </si>
  <si>
    <t>Net exports (negative value)</t>
  </si>
  <si>
    <t>Hydro-</t>
  </si>
  <si>
    <t>Wind power or</t>
  </si>
  <si>
    <t>power</t>
  </si>
  <si>
    <t>geothermal</t>
  </si>
  <si>
    <t>consumption</t>
  </si>
  <si>
    <t>Other thermal</t>
  </si>
  <si>
    <t>Nuclear</t>
  </si>
  <si>
    <t>Reservoir capacity</t>
  </si>
  <si>
    <t>Minimum and maximum limits are based</t>
  </si>
  <si>
    <t>Other</t>
  </si>
  <si>
    <t>countries</t>
  </si>
  <si>
    <r>
      <t>Other countries</t>
    </r>
    <r>
      <rPr>
        <vertAlign val="superscript"/>
        <sz val="8"/>
        <rFont val="Arial"/>
        <family val="2"/>
      </rPr>
      <t xml:space="preserve"> 1)</t>
    </r>
  </si>
  <si>
    <t>Net imports /</t>
  </si>
  <si>
    <t>total consumption</t>
  </si>
  <si>
    <t>To</t>
  </si>
  <si>
    <t>Sweden &lt;=</t>
  </si>
  <si>
    <t>=&gt; Finland</t>
  </si>
  <si>
    <t>Denmark &lt;=</t>
  </si>
  <si>
    <t>=&gt; Sweden</t>
  </si>
  <si>
    <t>Norway &lt;=</t>
  </si>
  <si>
    <t>=&gt; Denmark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</si>
  <si>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</si>
  <si>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</si>
  <si>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</si>
  <si>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</si>
  <si>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</si>
  <si>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</si>
  <si>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</si>
  <si>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</si>
  <si>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</si>
  <si>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</si>
  <si>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</si>
  <si>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</si>
  <si>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=&gt; Norway</t>
  </si>
  <si>
    <t>Housing</t>
  </si>
  <si>
    <t>Industry (incl. energy sector)</t>
  </si>
  <si>
    <t>Trade and services (incl. transport)</t>
  </si>
  <si>
    <t>Other (incl. agriculture)</t>
  </si>
  <si>
    <t>Occasional power to electric boilers</t>
  </si>
  <si>
    <t>Gross consumption</t>
  </si>
  <si>
    <t>Losses, pumped storage power</t>
  </si>
  <si>
    <t>Net consumption</t>
  </si>
  <si>
    <t>- housing</t>
  </si>
  <si>
    <t>- industry (incl. energy sector)</t>
  </si>
  <si>
    <t>- trade and services (incl. transport)</t>
  </si>
  <si>
    <t>- other (incl. agriculture)</t>
  </si>
  <si>
    <t>Population (million)</t>
  </si>
  <si>
    <t>Gross consumption per capita, kWh</t>
  </si>
  <si>
    <t>Generation 2000</t>
  </si>
  <si>
    <t>Net imports 2000</t>
  </si>
  <si>
    <t>Total consumption 2000</t>
  </si>
  <si>
    <t>The consumption is not corrected vs. temperatures.</t>
  </si>
  <si>
    <t>Includes supply to electric boilers only for Iceland.</t>
  </si>
  <si>
    <t>Prognoses not available.</t>
  </si>
  <si>
    <t>2. Production</t>
  </si>
  <si>
    <t>3. Total emmissions</t>
  </si>
  <si>
    <t>Population</t>
  </si>
  <si>
    <t>Maximum load (measured 3rd Wednesday in January)</t>
  </si>
  <si>
    <t>Electricity generation</t>
  </si>
  <si>
    <t>Breakdown of electricity generation</t>
  </si>
  <si>
    <t>Nuclear Power</t>
  </si>
  <si>
    <t>.    Data are nonexistent</t>
  </si>
  <si>
    <t>0   Less than 0,5 %</t>
  </si>
  <si>
    <t>Water reservoirs 2000 expressed in %</t>
  </si>
  <si>
    <t>Norway:</t>
  </si>
  <si>
    <t>Finland:</t>
  </si>
  <si>
    <t>Sweden:</t>
  </si>
  <si>
    <t>The transmission capacity can in certain situations be lower, owing to bottlenecks in the Norwegian and Swedish network.</t>
  </si>
  <si>
    <t>due to limitaion in the German network.</t>
  </si>
  <si>
    <r>
      <t xml:space="preserve">Back to Back HVDC (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>85 kV = ) in Viborg.</t>
    </r>
  </si>
  <si>
    <t>The transmission capacity is limited to 800 MW due to internal restrictions in Denmark West.</t>
  </si>
  <si>
    <t>(Storebælt/The Great Belt)</t>
  </si>
  <si>
    <t>Of which 99 km submarine cabel ( DC ) and 34 km land cabel ( DC ) in Finland (Fenno-Skan)</t>
  </si>
  <si>
    <t>Of which 99 km submarine cabel ( DC ) and 2 km land cabel ( DC ) in Sweden (Fenno-Skan).</t>
  </si>
  <si>
    <t>+ 2 km land cabel ( DC ) in Sweden and 12 km in Poland ( SwePol Link )</t>
  </si>
  <si>
    <t>Also 38 km submarine cabel ( DC ) in Sweden, 182 km in international water and 22 km in Poland,</t>
  </si>
  <si>
    <t>Includes generation in combined heat and power stations.</t>
  </si>
  <si>
    <t>1) In Denmark orimulsion and refinery gas.</t>
  </si>
  <si>
    <t xml:space="preserve">Nuclear </t>
  </si>
  <si>
    <t>date</t>
  </si>
  <si>
    <t>max</t>
  </si>
  <si>
    <t>week</t>
  </si>
  <si>
    <t>Minimum- and maximum values in %</t>
  </si>
  <si>
    <t>1) Germany, Russia and Poland.</t>
  </si>
  <si>
    <t>1) Only electric boilers at district heating plants shown.</t>
  </si>
  <si>
    <t>Information on the environment</t>
  </si>
  <si>
    <t>Of which 2 km in service with 150 kV and 46 km with 132 kV.</t>
  </si>
  <si>
    <t>Prognoses according to 10 years winter temp.</t>
  </si>
  <si>
    <t>Sweden - Poland</t>
  </si>
  <si>
    <t>Key figures 2001</t>
  </si>
  <si>
    <t>Key Figures 2001</t>
  </si>
  <si>
    <t>Facts about the Nordic countries 2001</t>
  </si>
  <si>
    <t>Total 2001 1)</t>
  </si>
  <si>
    <t>Installed capacity on 31 Dec. 2001, MW</t>
  </si>
  <si>
    <t>Commissioned in 2001</t>
  </si>
  <si>
    <t>Decommissioned in 2001</t>
  </si>
  <si>
    <t>Average-year generation of hydropower in 2001, GWh</t>
  </si>
  <si>
    <t>Average-year generation 2001</t>
  </si>
  <si>
    <t>Changes in installed capacity in 2001</t>
  </si>
  <si>
    <r>
      <t xml:space="preserve">Maximum system load for each country in 2001 </t>
    </r>
    <r>
      <rPr>
        <b/>
        <i/>
        <vertAlign val="superscript"/>
        <sz val="8"/>
        <rFont val="Arial"/>
        <family val="2"/>
      </rPr>
      <t>1)</t>
    </r>
  </si>
  <si>
    <t>Transmission lines of 110-400 kV in service on 31 Dec. 2001</t>
  </si>
  <si>
    <t>Total electricity generation within Nordel 2001</t>
  </si>
  <si>
    <t>Electricity generation 2001, GWh</t>
  </si>
  <si>
    <t>Total generation 2000</t>
  </si>
  <si>
    <t>Change as against 2000</t>
  </si>
  <si>
    <t>Total electricity generation by energy source, and net imports and exports 2001, TWh</t>
  </si>
  <si>
    <t>Monthly generation and total consumption of electricity 2000-2001, GWh</t>
  </si>
  <si>
    <t>Water reservoirs  2001</t>
  </si>
  <si>
    <t>S15   Exchange of electricity 2001, GWh</t>
  </si>
  <si>
    <t>From:</t>
  </si>
  <si>
    <r>
      <t>S</t>
    </r>
    <r>
      <rPr>
        <b/>
        <sz val="10"/>
        <rFont val="Arial"/>
        <family val="0"/>
      </rPr>
      <t xml:space="preserve"> To</t>
    </r>
  </si>
  <si>
    <r>
      <t>S</t>
    </r>
    <r>
      <rPr>
        <b/>
        <sz val="10"/>
        <rFont val="Arial"/>
        <family val="0"/>
      </rPr>
      <t xml:space="preserve"> From</t>
    </r>
  </si>
  <si>
    <t>Total to</t>
  </si>
  <si>
    <t>Total from</t>
  </si>
  <si>
    <t>Exchange of electricity between the Nordel countries 1963 - 2001, GWh</t>
  </si>
  <si>
    <t>Monthly exchange of electricity between the Nordel countries 2001, GWh</t>
  </si>
  <si>
    <t>Net consumption of electricity 2001, by consumer category</t>
  </si>
  <si>
    <t>Electricity consumption 2001, GWh</t>
  </si>
  <si>
    <t>Gross consumption 2000</t>
  </si>
  <si>
    <t>Change as against 2000, %</t>
  </si>
  <si>
    <t>Gross consumption 1992 - 2001, TWh</t>
  </si>
  <si>
    <t>Gross consumption per capita 1992 - 2001, kWh</t>
  </si>
  <si>
    <t>Total consumption 2001, GWh</t>
  </si>
  <si>
    <t>Generation 2001</t>
  </si>
  <si>
    <t>Net imports 2001</t>
  </si>
  <si>
    <t>Total consumption 2001</t>
  </si>
  <si>
    <t>Total energy supply 1992 - 2001, PJ</t>
  </si>
  <si>
    <t>Gross consumption of electricity 2001 and prognoses for 2002, 2005 and 2010, TWh</t>
  </si>
  <si>
    <t>Maximum system load 2001 and prognoses for 2002, 2005 and 2010, MW</t>
  </si>
  <si>
    <r>
      <t xml:space="preserve">2001 </t>
    </r>
    <r>
      <rPr>
        <vertAlign val="superscript"/>
        <sz val="10"/>
        <rFont val="Arial"/>
        <family val="2"/>
      </rPr>
      <t>4)</t>
    </r>
  </si>
  <si>
    <r>
      <t xml:space="preserve">2002 </t>
    </r>
    <r>
      <rPr>
        <vertAlign val="superscript"/>
        <sz val="10"/>
        <rFont val="Arial"/>
        <family val="2"/>
      </rPr>
      <t>1)</t>
    </r>
  </si>
  <si>
    <r>
      <t xml:space="preserve">Installed capacity </t>
    </r>
    <r>
      <rPr>
        <b/>
        <i/>
        <vertAlign val="superscript"/>
        <sz val="12"/>
        <rFont val="Arial"/>
        <family val="2"/>
      </rPr>
      <t>1)</t>
    </r>
    <r>
      <rPr>
        <b/>
        <i/>
        <sz val="12"/>
        <rFont val="Arial"/>
        <family val="0"/>
      </rPr>
      <t xml:space="preserve"> 2001 and prognoses for 2002, 2005 and 2010, MW</t>
    </r>
  </si>
  <si>
    <t>8)</t>
  </si>
  <si>
    <t>Includes the German share of Enstedværket (313 MW) and long-time reserve of Vendsyssleværket (295 MW).</t>
  </si>
  <si>
    <t>Includes condensing power.</t>
  </si>
  <si>
    <t>Included industrial generated producer (apr. 37 MW).</t>
  </si>
  <si>
    <t>Inlcudes reclassification of power plants</t>
  </si>
  <si>
    <t>Denmark East</t>
  </si>
  <si>
    <t>Avedøreværket blok 2</t>
  </si>
  <si>
    <t>Asnæsværket blok 5</t>
  </si>
  <si>
    <t>H.C. Ørstedværket blok 5</t>
  </si>
  <si>
    <t>Stigsnæsværket blok 2</t>
  </si>
  <si>
    <t>Includes capacity of power plants which are included in the agreement considering the power reserve in Sweden</t>
  </si>
  <si>
    <t>Kyndbyværket 41, 51-52</t>
  </si>
  <si>
    <t>Gasoil</t>
  </si>
  <si>
    <t>Denmark West</t>
  </si>
  <si>
    <t>Fynsværketblok 3</t>
  </si>
  <si>
    <t>Fynsværket blok 7</t>
  </si>
  <si>
    <t>Studstrupværket blok 3</t>
  </si>
  <si>
    <t>Studstrupværket blok4</t>
  </si>
  <si>
    <t>Vendsysselværket blok 3</t>
  </si>
  <si>
    <t>Enstedværket Biokedel</t>
  </si>
  <si>
    <t>Esbjergværket blok 3</t>
  </si>
  <si>
    <t>Skærbækværket blok 3</t>
  </si>
  <si>
    <t>Straw / peat</t>
  </si>
  <si>
    <t>Local CHP</t>
  </si>
  <si>
    <t>Industrial CPH</t>
  </si>
  <si>
    <t>Decentral CHP</t>
  </si>
  <si>
    <t>Studstrupværket gasturbine</t>
  </si>
  <si>
    <t>Windmills</t>
  </si>
  <si>
    <t>Natural gas, biofuel</t>
  </si>
  <si>
    <t>Biofuel, peat</t>
  </si>
  <si>
    <t>Oil / Gas Oil</t>
  </si>
  <si>
    <t>Jakobstad/Pietarsaari</t>
  </si>
  <si>
    <t>Wood chips, waste wood</t>
  </si>
  <si>
    <t>Wind Power</t>
  </si>
  <si>
    <t>Oulu 1</t>
  </si>
  <si>
    <t xml:space="preserve">Hydropower </t>
  </si>
  <si>
    <t>Nesjavellir</t>
  </si>
  <si>
    <t>Div. reservemaskiner</t>
  </si>
  <si>
    <t>Moelv</t>
  </si>
  <si>
    <t>Svartkulp kr. Verk</t>
  </si>
  <si>
    <t>Ovf. Kalklavdalsvatn</t>
  </si>
  <si>
    <t>Kildalen ( rev. )</t>
  </si>
  <si>
    <t>Blåfalli V</t>
  </si>
  <si>
    <t>Stadheim</t>
  </si>
  <si>
    <t>Sage</t>
  </si>
  <si>
    <t>Åsedøla</t>
  </si>
  <si>
    <t>Mehuken, Vågsøy</t>
  </si>
  <si>
    <t>Höljebro</t>
  </si>
  <si>
    <t>Boel</t>
  </si>
  <si>
    <t>Diverse endringer</t>
  </si>
  <si>
    <r>
      <t xml:space="preserve">Karlshamn G2 </t>
    </r>
    <r>
      <rPr>
        <vertAlign val="superscript"/>
        <sz val="10"/>
        <rFont val="Arial"/>
        <family val="2"/>
      </rPr>
      <t>2)</t>
    </r>
  </si>
  <si>
    <r>
      <t xml:space="preserve">Aros G3 </t>
    </r>
    <r>
      <rPr>
        <vertAlign val="superscript"/>
        <sz val="10"/>
        <rFont val="Arial"/>
        <family val="2"/>
      </rPr>
      <t>2)</t>
    </r>
  </si>
  <si>
    <t>Högdalen</t>
  </si>
  <si>
    <t>Hallsberg</t>
  </si>
  <si>
    <t>Waste / oil</t>
  </si>
  <si>
    <t>Munksund</t>
  </si>
  <si>
    <t>Karlsborg</t>
  </si>
  <si>
    <r>
      <t xml:space="preserve">Lahall G3 </t>
    </r>
    <r>
      <rPr>
        <vertAlign val="superscript"/>
        <sz val="10"/>
        <rFont val="Arial"/>
        <family val="2"/>
      </rPr>
      <t>2)</t>
    </r>
  </si>
  <si>
    <r>
      <t xml:space="preserve">Lahall G4 </t>
    </r>
    <r>
      <rPr>
        <vertAlign val="superscript"/>
        <sz val="10"/>
        <rFont val="Arial"/>
        <family val="2"/>
      </rPr>
      <t>2)</t>
    </r>
  </si>
  <si>
    <t>Approx. 50 new aggregates.</t>
  </si>
  <si>
    <t>Adjustment in accordance with the agreement about the minimum production capacity</t>
  </si>
  <si>
    <t>Denmark - East</t>
  </si>
  <si>
    <t>Rødsand</t>
  </si>
  <si>
    <t>Denmark - West</t>
  </si>
  <si>
    <t>Horns Rev</t>
  </si>
  <si>
    <t>Ristiina</t>
  </si>
  <si>
    <t>Savonlinna</t>
  </si>
  <si>
    <t>Valajaskoski</t>
  </si>
  <si>
    <t>Smøla</t>
  </si>
  <si>
    <t>Havøygavlen ( Måsøy )</t>
  </si>
  <si>
    <t>Härnösand</t>
  </si>
  <si>
    <t>Kungsbacka</t>
  </si>
  <si>
    <t>Hofors</t>
  </si>
  <si>
    <t>Jämtkraft</t>
  </si>
  <si>
    <t>Katrinefors</t>
  </si>
  <si>
    <t>Hallstavik</t>
  </si>
  <si>
    <t>2002/2003</t>
  </si>
  <si>
    <t>Peat</t>
  </si>
  <si>
    <t>Bjølvo (net increase)</t>
  </si>
  <si>
    <t>Tyin (net increase)</t>
  </si>
  <si>
    <t>02.05.01 at 05 - 06 PM</t>
  </si>
  <si>
    <t>02.05.01 at 10 - 11 AM</t>
  </si>
  <si>
    <t>02.05.01 at 08 - 09 AM</t>
  </si>
  <si>
    <t>12.28.01 at 06 - 07 PM</t>
  </si>
  <si>
    <t>02.05.01 at 09 - 10 AM</t>
  </si>
  <si>
    <t>Denmark-West: 3685 MWh/h 02.05.01 at 10 - 11 AM.</t>
  </si>
  <si>
    <t>in January (1-17-01)</t>
  </si>
  <si>
    <t>in July (7-18-01)</t>
  </si>
  <si>
    <t>5:00 - 6:00 PM</t>
  </si>
  <si>
    <t xml:space="preserve">  12:00 - 01:00 PM</t>
  </si>
  <si>
    <t>The transmission capacity is currently limited to 460 MW from Nordel and 390 MW to Nordel</t>
  </si>
  <si>
    <t>Gross production</t>
  </si>
  <si>
    <t>2) In Finland blast furnace gas</t>
  </si>
  <si>
    <r>
      <t xml:space="preserve">Other </t>
    </r>
    <r>
      <rPr>
        <vertAlign val="superscript"/>
        <sz val="9"/>
        <rFont val="Arial"/>
        <family val="2"/>
      </rPr>
      <t>1)2)</t>
    </r>
  </si>
  <si>
    <r>
      <t xml:space="preserve">Coal </t>
    </r>
    <r>
      <rPr>
        <vertAlign val="superscript"/>
        <sz val="9"/>
        <rFont val="Arial"/>
        <family val="2"/>
      </rPr>
      <t>3)</t>
    </r>
  </si>
  <si>
    <t>3) Included 5.4 TWh wood chips for Finland (previous defined as biofuel)</t>
  </si>
  <si>
    <t>Water reservoirs 2001 expressed in %</t>
  </si>
  <si>
    <t>on values for the years 1950-2001</t>
  </si>
  <si>
    <t>on values for the years 1990-2000</t>
  </si>
  <si>
    <t>Exchange of electricity 2001, GWh</t>
  </si>
  <si>
    <r>
      <t xml:space="preserve">Finland </t>
    </r>
    <r>
      <rPr>
        <vertAlign val="superscript"/>
        <sz val="10"/>
        <rFont val="Arial"/>
        <family val="2"/>
      </rPr>
      <t>3)</t>
    </r>
  </si>
  <si>
    <r>
      <t xml:space="preserve">Denmark </t>
    </r>
    <r>
      <rPr>
        <vertAlign val="superscript"/>
        <sz val="10"/>
        <rFont val="Arial"/>
        <family val="2"/>
      </rPr>
      <t>2)</t>
    </r>
  </si>
  <si>
    <r>
      <t xml:space="preserve">Icland </t>
    </r>
    <r>
      <rPr>
        <vertAlign val="superscript"/>
        <sz val="10"/>
        <rFont val="Arial"/>
        <family val="2"/>
      </rPr>
      <t>4)</t>
    </r>
  </si>
  <si>
    <r>
      <t xml:space="preserve">Norway </t>
    </r>
    <r>
      <rPr>
        <vertAlign val="superscript"/>
        <sz val="10"/>
        <rFont val="Arial"/>
        <family val="2"/>
      </rPr>
      <t>5)</t>
    </r>
  </si>
  <si>
    <r>
      <t xml:space="preserve">Sweden </t>
    </r>
    <r>
      <rPr>
        <vertAlign val="superscript"/>
        <sz val="10"/>
        <rFont val="Arial"/>
        <family val="2"/>
      </rPr>
      <t>6)</t>
    </r>
  </si>
  <si>
    <r>
      <t xml:space="preserve">  2001 </t>
    </r>
    <r>
      <rPr>
        <vertAlign val="superscript"/>
        <sz val="10"/>
        <rFont val="Arial"/>
        <family val="2"/>
      </rPr>
      <t>1)</t>
    </r>
  </si>
  <si>
    <t>Prognoses based on data from Eltra and Elkraft System.</t>
  </si>
  <si>
    <t>Prognoses based on data from Finergy.</t>
  </si>
  <si>
    <t>Prognoses based on data from Energi prognose komiteen.</t>
  </si>
  <si>
    <t>Prognoses based on data from Statnett SF.</t>
  </si>
  <si>
    <t>Prognoses according to 2 years winter temp.</t>
  </si>
  <si>
    <t>Nord Pool ASAs spotmarked - gjennomsnitlig systempris og omsetning per uke</t>
  </si>
  <si>
    <t>I svensk område forgår handel i SEK</t>
  </si>
  <si>
    <t>I finsk område forgår handel i FIM</t>
  </si>
  <si>
    <t>Spotpriser og omsetning på de nordiske elbørsene 2000 - 2001</t>
  </si>
  <si>
    <t>ELBAS marked - omsetning per uke 2001</t>
  </si>
  <si>
    <t>ELBAS marked - pris per uke 2001</t>
  </si>
  <si>
    <t>FI og SE EUR/MWh</t>
  </si>
  <si>
    <t>Denmark-East: 2657 MWh/h 02.05.01 at 05 - 06 PM,</t>
  </si>
  <si>
    <t>3rd Wednesday in Jan 2001</t>
  </si>
  <si>
    <t>3rd Wednesday in July 2001</t>
  </si>
  <si>
    <t>. .</t>
  </si>
  <si>
    <t>Wind power and for Iceland, geothermal power.</t>
  </si>
  <si>
    <t>Prognoses based on data from Statens Energimyndighet.</t>
  </si>
  <si>
    <t>on values for the years 1990-2001</t>
  </si>
  <si>
    <t>According to plans, the Great Belt connection will be in operation in 2004. The capacity will be 300 MW.</t>
  </si>
  <si>
    <t>This appears in Energistyrelens letter dated October 27 2000 to the System Operaters in Denmark</t>
  </si>
  <si>
    <t>Included in the swedish power reserve plants which are conserved for an extended period of time.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</si>
</sst>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\ &quot;mk&quot;_-;\-* #,##0\ &quot;mk&quot;_-;_-* &quot;-&quot;\ &quot;mk&quot;_-;_-@_-"/>
    <numFmt numFmtId="173" formatCode="_-* #,##0\ _m_k_-;\-* #,##0\ _m_k_-;_-* &quot;-&quot;\ _m_k_-;_-@_-"/>
    <numFmt numFmtId="174" formatCode="_-* #,##0.00\ &quot;mk&quot;_-;\-* #,##0.00\ &quot;mk&quot;_-;_-* &quot;-&quot;??\ &quot;mk&quot;_-;_-@_-"/>
    <numFmt numFmtId="175" formatCode="_-* #,##0.00\ _m_k_-;\-* #,##0.00\ _m_k_-;_-* &quot;-&quot;??\ _m_k_-;_-@_-"/>
    <numFmt numFmtId="176" formatCode="yy\-m"/>
    <numFmt numFmtId="177" formatCode="d/m/"/>
    <numFmt numFmtId="178" formatCode="0.0"/>
    <numFmt numFmtId="179" formatCode="0.000"/>
    <numFmt numFmtId="180" formatCode="0.0\ %"/>
    <numFmt numFmtId="181" formatCode="#,##0.0"/>
    <numFmt numFmtId="182" formatCode="0.0%"/>
    <numFmt numFmtId="183" formatCode="#\ ##0\ \ \ \ \ \ "/>
    <numFmt numFmtId="184" formatCode="0.000\ %"/>
    <numFmt numFmtId="185" formatCode="#,##0.0000"/>
    <numFmt numFmtId="186" formatCode="#,##0.000"/>
    <numFmt numFmtId="187" formatCode="#,##0\ \ "/>
    <numFmt numFmtId="188" formatCode="0.0\ \ "/>
    <numFmt numFmtId="189" formatCode="#,##0\ \ \ \ \ \ \ \ \ \ "/>
    <numFmt numFmtId="190" formatCode="0\ \ "/>
    <numFmt numFmtId="191" formatCode="d/m/yy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sz val="10"/>
      <name val="Helvetica"/>
      <family val="0"/>
    </font>
    <font>
      <b/>
      <i/>
      <sz val="14"/>
      <name val="Helvetica"/>
      <family val="0"/>
    </font>
    <font>
      <b/>
      <i/>
      <sz val="13"/>
      <name val="Helvetica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Helvetica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0"/>
    </font>
    <font>
      <sz val="36"/>
      <name val="Arial"/>
      <family val="2"/>
    </font>
    <font>
      <i/>
      <sz val="10"/>
      <name val="Helvetica"/>
      <family val="0"/>
    </font>
    <font>
      <i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b/>
      <i/>
      <vertAlign val="superscript"/>
      <sz val="12"/>
      <name val="Arial"/>
      <family val="2"/>
    </font>
    <font>
      <b/>
      <i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22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Arial"/>
      <family val="0"/>
    </font>
    <font>
      <sz val="25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b/>
      <i/>
      <sz val="11"/>
      <color indexed="8"/>
      <name val="Helvetica"/>
      <family val="0"/>
    </font>
    <font>
      <b/>
      <i/>
      <sz val="10"/>
      <color indexed="8"/>
      <name val="Helvetica"/>
      <family val="0"/>
    </font>
    <font>
      <sz val="5.5"/>
      <color indexed="8"/>
      <name val="Arial"/>
      <family val="0"/>
    </font>
    <font>
      <sz val="5.0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b/>
      <sz val="8"/>
      <color indexed="8"/>
      <name val="Arial"/>
      <family val="0"/>
    </font>
    <font>
      <sz val="9.2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6" fillId="2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9" fillId="23" borderId="1" applyNumberFormat="0" applyAlignment="0" applyProtection="0"/>
    <xf numFmtId="0" fontId="80" fillId="0" borderId="2" applyNumberFormat="0" applyFill="0" applyAlignment="0" applyProtection="0"/>
    <xf numFmtId="0" fontId="81" fillId="24" borderId="3" applyNumberFormat="0" applyAlignment="0" applyProtection="0"/>
    <xf numFmtId="0" fontId="0" fillId="25" borderId="4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2" fillId="26" borderId="0" applyNumberFormat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8" fillId="20" borderId="9" applyNumberFormat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10" fillId="0" borderId="0" xfId="46">
      <alignment/>
      <protection/>
    </xf>
    <xf numFmtId="0" fontId="11" fillId="0" borderId="0" xfId="46" applyFont="1" applyAlignment="1">
      <alignment horizontal="right"/>
      <protection/>
    </xf>
    <xf numFmtId="0" fontId="12" fillId="0" borderId="0" xfId="46" applyFont="1" applyAlignment="1">
      <alignment horizontal="center"/>
      <protection/>
    </xf>
    <xf numFmtId="0" fontId="10" fillId="0" borderId="0" xfId="46" applyFill="1">
      <alignment/>
      <protection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178" fontId="0" fillId="0" borderId="0" xfId="0" applyNumberFormat="1" applyBorder="1" applyAlignment="1">
      <alignment/>
    </xf>
    <xf numFmtId="183" fontId="10" fillId="0" borderId="0" xfId="46" applyNumberFormat="1">
      <alignment/>
      <protection/>
    </xf>
    <xf numFmtId="0" fontId="15" fillId="0" borderId="0" xfId="46" applyFont="1" applyAlignment="1">
      <alignment/>
      <protection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8" fontId="0" fillId="0" borderId="14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" fontId="0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188" fontId="0" fillId="0" borderId="0" xfId="0" applyNumberFormat="1" applyBorder="1" applyAlignment="1">
      <alignment/>
    </xf>
    <xf numFmtId="188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1" fillId="0" borderId="17" xfId="0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1" fontId="0" fillId="0" borderId="0" xfId="0" applyNumberFormat="1" applyAlignment="1">
      <alignment/>
    </xf>
    <xf numFmtId="3" fontId="0" fillId="0" borderId="17" xfId="0" applyNumberFormat="1" applyBorder="1" applyAlignment="1">
      <alignment horizontal="centerContinuous"/>
    </xf>
    <xf numFmtId="181" fontId="0" fillId="0" borderId="0" xfId="0" applyNumberFormat="1" applyAlignment="1">
      <alignment horizontal="center"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0" xfId="46" applyFont="1" applyFill="1">
      <alignment/>
      <protection/>
    </xf>
    <xf numFmtId="0" fontId="25" fillId="0" borderId="0" xfId="46" applyFont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87" fontId="14" fillId="0" borderId="0" xfId="0" applyNumberFormat="1" applyFont="1" applyFill="1" applyAlignment="1">
      <alignment/>
    </xf>
    <xf numFmtId="187" fontId="8" fillId="0" borderId="0" xfId="0" applyNumberFormat="1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87" fontId="0" fillId="0" borderId="17" xfId="0" applyNumberFormat="1" applyFont="1" applyFill="1" applyBorder="1" applyAlignment="1">
      <alignment horizontal="center"/>
    </xf>
    <xf numFmtId="187" fontId="0" fillId="0" borderId="17" xfId="0" applyNumberFormat="1" applyFont="1" applyFill="1" applyBorder="1" applyAlignment="1">
      <alignment horizontal="center"/>
    </xf>
    <xf numFmtId="189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4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8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2" fillId="0" borderId="13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9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176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 quotePrefix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7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181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186" fontId="0" fillId="0" borderId="0" xfId="0" applyNumberFormat="1" applyAlignment="1">
      <alignment/>
    </xf>
    <xf numFmtId="178" fontId="2" fillId="0" borderId="0" xfId="0" applyNumberFormat="1" applyFont="1" applyAlignment="1">
      <alignment horizontal="right"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87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4" fillId="0" borderId="15" xfId="0" applyFont="1" applyFill="1" applyBorder="1" applyAlignment="1">
      <alignment horizontal="centerContinuous" vertical="center"/>
    </xf>
    <xf numFmtId="0" fontId="24" fillId="0" borderId="39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right"/>
    </xf>
    <xf numFmtId="0" fontId="33" fillId="0" borderId="15" xfId="0" applyFont="1" applyFill="1" applyBorder="1" applyAlignment="1">
      <alignment horizontal="centerContinuous" vertical="center"/>
    </xf>
    <xf numFmtId="0" fontId="33" fillId="0" borderId="16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7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30" fillId="0" borderId="38" xfId="0" applyFont="1" applyFill="1" applyBorder="1" applyAlignment="1">
      <alignment/>
    </xf>
    <xf numFmtId="0" fontId="30" fillId="0" borderId="38" xfId="0" applyFont="1" applyFill="1" applyBorder="1" applyAlignment="1">
      <alignment horizontal="center"/>
    </xf>
    <xf numFmtId="3" fontId="30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3" fontId="30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" fillId="0" borderId="40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182" fontId="0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2" fontId="1" fillId="0" borderId="4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40" xfId="0" applyNumberFormat="1" applyFont="1" applyFill="1" applyBorder="1" applyAlignment="1">
      <alignment/>
    </xf>
    <xf numFmtId="178" fontId="2" fillId="0" borderId="39" xfId="0" applyNumberFormat="1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178" fontId="27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4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49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14" fontId="0" fillId="0" borderId="0" xfId="0" applyNumberFormat="1" applyFill="1" applyAlignment="1" quotePrefix="1">
      <alignment horizontal="right"/>
    </xf>
    <xf numFmtId="14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178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2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81" fontId="2" fillId="0" borderId="14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 quotePrefix="1">
      <alignment/>
    </xf>
    <xf numFmtId="190" fontId="0" fillId="0" borderId="13" xfId="0" applyNumberFormat="1" applyFont="1" applyFill="1" applyBorder="1" applyAlignment="1">
      <alignment/>
    </xf>
    <xf numFmtId="0" fontId="2" fillId="0" borderId="14" xfId="0" applyFont="1" applyFill="1" applyBorder="1" applyAlignment="1" quotePrefix="1">
      <alignment/>
    </xf>
    <xf numFmtId="188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2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7" fontId="0" fillId="0" borderId="13" xfId="0" applyNumberFormat="1" applyFont="1" applyFill="1" applyBorder="1" applyAlignment="1">
      <alignment/>
    </xf>
    <xf numFmtId="187" fontId="5" fillId="0" borderId="13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/>
    </xf>
    <xf numFmtId="187" fontId="30" fillId="0" borderId="0" xfId="0" applyNumberFormat="1" applyFont="1" applyFill="1" applyAlignment="1">
      <alignment/>
    </xf>
    <xf numFmtId="187" fontId="30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right"/>
    </xf>
    <xf numFmtId="187" fontId="35" fillId="0" borderId="0" xfId="0" applyNumberFormat="1" applyFont="1" applyFill="1" applyAlignment="1">
      <alignment/>
    </xf>
    <xf numFmtId="0" fontId="10" fillId="0" borderId="0" xfId="46" applyAlignment="1">
      <alignment horizontal="right"/>
      <protection/>
    </xf>
    <xf numFmtId="3" fontId="2" fillId="0" borderId="0" xfId="0" applyNumberFormat="1" applyFont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76" fontId="1" fillId="0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0" xfId="0" applyFill="1" applyBorder="1" applyAlignment="1">
      <alignment/>
    </xf>
    <xf numFmtId="176" fontId="2" fillId="0" borderId="38" xfId="0" applyNumberFormat="1" applyFont="1" applyFill="1" applyBorder="1" applyAlignment="1">
      <alignment horizontal="left"/>
    </xf>
    <xf numFmtId="176" fontId="2" fillId="0" borderId="0" xfId="0" applyNumberFormat="1" applyFont="1" applyFill="1" applyAlignment="1">
      <alignment horizontal="left"/>
    </xf>
    <xf numFmtId="176" fontId="0" fillId="0" borderId="0" xfId="0" applyNumberFormat="1" applyFill="1" applyAlignment="1">
      <alignment horizontal="left"/>
    </xf>
    <xf numFmtId="176" fontId="2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 horizontal="right"/>
    </xf>
    <xf numFmtId="3" fontId="36" fillId="0" borderId="0" xfId="0" applyNumberFormat="1" applyFont="1" applyFill="1" applyAlignment="1">
      <alignment/>
    </xf>
    <xf numFmtId="0" fontId="37" fillId="0" borderId="14" xfId="0" applyFont="1" applyFill="1" applyBorder="1" applyAlignment="1">
      <alignment/>
    </xf>
    <xf numFmtId="0" fontId="0" fillId="0" borderId="55" xfId="0" applyNumberFormat="1" applyBorder="1" applyAlignment="1">
      <alignment/>
    </xf>
    <xf numFmtId="0" fontId="38" fillId="0" borderId="21" xfId="0" applyFont="1" applyBorder="1" applyAlignment="1">
      <alignment/>
    </xf>
    <xf numFmtId="0" fontId="38" fillId="0" borderId="56" xfId="0" applyFont="1" applyBorder="1" applyAlignment="1">
      <alignment/>
    </xf>
    <xf numFmtId="3" fontId="38" fillId="0" borderId="56" xfId="0" applyNumberFormat="1" applyFont="1" applyBorder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1" fontId="1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 horizontal="center"/>
    </xf>
    <xf numFmtId="0" fontId="39" fillId="0" borderId="0" xfId="0" applyFont="1" applyFill="1" applyAlignment="1">
      <alignment/>
    </xf>
    <xf numFmtId="18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Fill="1" applyAlignment="1" quotePrefix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quotePrefix="1">
      <alignment/>
    </xf>
    <xf numFmtId="0" fontId="30" fillId="0" borderId="0" xfId="0" applyFont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181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30" fillId="0" borderId="40" xfId="0" applyFont="1" applyFill="1" applyBorder="1" applyAlignment="1">
      <alignment horizontal="right" vertical="center"/>
    </xf>
  </cellXfs>
  <cellStyles count="5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[0]_5-Udvekskvt" xfId="34"/>
    <cellStyle name="Comma_5-Udvekskvt" xfId="35"/>
    <cellStyle name="Currency [0]_5-Udvekskvt" xfId="36"/>
    <cellStyle name="Currency_5-Udvekskvt" xfId="37"/>
    <cellStyle name="Dårlig" xfId="38"/>
    <cellStyle name="Forklarende tekst" xfId="39"/>
    <cellStyle name="God" xfId="40"/>
    <cellStyle name="Inndata" xfId="41"/>
    <cellStyle name="Koblet celle" xfId="42"/>
    <cellStyle name="Kontrollcelle" xfId="43"/>
    <cellStyle name="Merknad" xfId="44"/>
    <cellStyle name="Normaali_Layo9704" xfId="45"/>
    <cellStyle name="Normal_5-Udvekskvt" xfId="46"/>
    <cellStyle name="Nøytral" xfId="47"/>
    <cellStyle name="Overskrift 1" xfId="48"/>
    <cellStyle name="Overskrift 2" xfId="49"/>
    <cellStyle name="Overskrift 3" xfId="50"/>
    <cellStyle name="Overskrift 4" xfId="51"/>
    <cellStyle name="Pilkku_Layo9704" xfId="52"/>
    <cellStyle name="Percent" xfId="53"/>
    <cellStyle name="Pyör. luku_Layo9704" xfId="54"/>
    <cellStyle name="Pyör. valuutta_Layo9704" xfId="55"/>
    <cellStyle name="Tittel" xfId="56"/>
    <cellStyle name="Totalt" xfId="57"/>
    <cellStyle name="Comma" xfId="58"/>
    <cellStyle name="Comma [0]" xfId="59"/>
    <cellStyle name="Utdata" xfId="60"/>
    <cellStyle name="Uthevingsfarge1" xfId="61"/>
    <cellStyle name="Uthevingsfarge2" xfId="62"/>
    <cellStyle name="Uthevingsfarge3" xfId="63"/>
    <cellStyle name="Uthevingsfarge4" xfId="64"/>
    <cellStyle name="Uthevingsfarge5" xfId="65"/>
    <cellStyle name="Uthevingsfarge6" xfId="66"/>
    <cellStyle name="Currency" xfId="67"/>
    <cellStyle name="Currency [0]" xfId="68"/>
    <cellStyle name="Valuutta_Layo9704" xfId="69"/>
    <cellStyle name="Varselteks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35"/>
          <c:w val="0.934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'S5'!$C$8</c:f>
              <c:strCache>
                <c:ptCount val="1"/>
                <c:pt idx="0">
                  <c:v>DK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'S5'!$C$10:$C$33</c:f>
              <c:numCache/>
            </c:numRef>
          </c:val>
          <c:smooth val="0"/>
        </c:ser>
        <c:ser>
          <c:idx val="1"/>
          <c:order val="1"/>
          <c:tx>
            <c:strRef>
              <c:f>'S5'!$D$8</c:f>
              <c:strCache>
                <c:ptCount val="1"/>
                <c:pt idx="0">
                  <c:v>FIN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'S5'!$D$10:$D$33</c:f>
              <c:numCache/>
            </c:numRef>
          </c:val>
          <c:smooth val="0"/>
        </c:ser>
        <c:ser>
          <c:idx val="2"/>
          <c:order val="2"/>
          <c:tx>
            <c:strRef>
              <c:f>'S5'!$E$8</c:f>
              <c:strCache>
                <c:ptCount val="1"/>
                <c:pt idx="0">
                  <c:v>IC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'S5'!$E$10:$E$33</c:f>
              <c:numCache/>
            </c:numRef>
          </c:val>
          <c:smooth val="0"/>
        </c:ser>
        <c:ser>
          <c:idx val="3"/>
          <c:order val="3"/>
          <c:tx>
            <c:strRef>
              <c:f>'S5'!$F$8</c:f>
              <c:strCache>
                <c:ptCount val="1"/>
                <c:pt idx="0">
                  <c:v>NO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'S5'!$F$10:$F$33</c:f>
              <c:numCache/>
            </c:numRef>
          </c:val>
          <c:smooth val="0"/>
        </c:ser>
        <c:ser>
          <c:idx val="4"/>
          <c:order val="4"/>
          <c:tx>
            <c:strRef>
              <c:f>'S5'!$G$8</c:f>
              <c:strCache>
                <c:ptCount val="1"/>
                <c:pt idx="0">
                  <c:v>SW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'S5'!$G$10:$G$33</c:f>
              <c:numCache/>
            </c:numRef>
          </c:val>
          <c:smooth val="0"/>
        </c:ser>
        <c:marker val="1"/>
        <c:axId val="56722231"/>
        <c:axId val="40738032"/>
      </c:lineChart>
      <c:catAx>
        <c:axId val="567222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38032"/>
        <c:crosses val="autoZero"/>
        <c:auto val="0"/>
        <c:lblOffset val="100"/>
        <c:tickLblSkip val="3"/>
        <c:noMultiLvlLbl val="0"/>
      </c:catAx>
      <c:valAx>
        <c:axId val="40738032"/>
        <c:scaling>
          <c:orientation val="minMax"/>
          <c:max val="2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22231"/>
        <c:crossesAt val="1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25"/>
          <c:w val="0.80325"/>
          <c:h val="0.9535"/>
        </c:manualLayout>
      </c:layout>
      <c:barChart>
        <c:barDir val="col"/>
        <c:grouping val="clustered"/>
        <c:varyColors val="0"/>
        <c:ser>
          <c:idx val="0"/>
          <c:order val="1"/>
          <c:tx>
            <c:v>Maks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'[1]S28'!$V$58:$V$109</c:f>
              <c:numCache>
                <c:ptCount val="52"/>
                <c:pt idx="0">
                  <c:v>24.388366633049696</c:v>
                </c:pt>
                <c:pt idx="1">
                  <c:v>46.58242163491087</c:v>
                </c:pt>
                <c:pt idx="2">
                  <c:v>56.54378781017013</c:v>
                </c:pt>
                <c:pt idx="3">
                  <c:v>29.222487747579894</c:v>
                </c:pt>
                <c:pt idx="4">
                  <c:v>242.13165571340582</c:v>
                </c:pt>
                <c:pt idx="5">
                  <c:v>269.3713177716459</c:v>
                </c:pt>
                <c:pt idx="6">
                  <c:v>26.994832814808884</c:v>
                </c:pt>
                <c:pt idx="7">
                  <c:v>71.49041578424169</c:v>
                </c:pt>
                <c:pt idx="8">
                  <c:v>150.35558408908216</c:v>
                </c:pt>
                <c:pt idx="9">
                  <c:v>33.12625875708505</c:v>
                </c:pt>
                <c:pt idx="10">
                  <c:v>27.924152913927294</c:v>
                </c:pt>
                <c:pt idx="11">
                  <c:v>114.54923973089757</c:v>
                </c:pt>
                <c:pt idx="12">
                  <c:v>65.59059079699445</c:v>
                </c:pt>
                <c:pt idx="13">
                  <c:v>35.565525504964064</c:v>
                </c:pt>
                <c:pt idx="14">
                  <c:v>32.823089296022516</c:v>
                </c:pt>
                <c:pt idx="15">
                  <c:v>56.35073871560992</c:v>
                </c:pt>
                <c:pt idx="16">
                  <c:v>49.38013992880815</c:v>
                </c:pt>
                <c:pt idx="17">
                  <c:v>38.68969399773331</c:v>
                </c:pt>
                <c:pt idx="18">
                  <c:v>36.98954578971669</c:v>
                </c:pt>
                <c:pt idx="19">
                  <c:v>33.1006883939847</c:v>
                </c:pt>
                <c:pt idx="20">
                  <c:v>36.60219908195134</c:v>
                </c:pt>
                <c:pt idx="21">
                  <c:v>34.042787782115326</c:v>
                </c:pt>
                <c:pt idx="22">
                  <c:v>35.6906776578371</c:v>
                </c:pt>
                <c:pt idx="23">
                  <c:v>49.6635474295907</c:v>
                </c:pt>
                <c:pt idx="24">
                  <c:v>45.1779629811814</c:v>
                </c:pt>
                <c:pt idx="25">
                  <c:v>30.510309017650933</c:v>
                </c:pt>
                <c:pt idx="26">
                  <c:v>36.4406968758322</c:v>
                </c:pt>
                <c:pt idx="27">
                  <c:v>30.699034010867376</c:v>
                </c:pt>
                <c:pt idx="28">
                  <c:v>27.08788864037898</c:v>
                </c:pt>
                <c:pt idx="29">
                  <c:v>26.390242039631737</c:v>
                </c:pt>
                <c:pt idx="30">
                  <c:v>39.53058712252932</c:v>
                </c:pt>
                <c:pt idx="31">
                  <c:v>27.821758712242318</c:v>
                </c:pt>
                <c:pt idx="32">
                  <c:v>28.232211979289634</c:v>
                </c:pt>
                <c:pt idx="33">
                  <c:v>31.114405456915332</c:v>
                </c:pt>
                <c:pt idx="34">
                  <c:v>31.957500120464505</c:v>
                </c:pt>
                <c:pt idx="35">
                  <c:v>30</c:v>
                </c:pt>
                <c:pt idx="36">
                  <c:v>27</c:v>
                </c:pt>
                <c:pt idx="37">
                  <c:v>30</c:v>
                </c:pt>
                <c:pt idx="38">
                  <c:v>35</c:v>
                </c:pt>
                <c:pt idx="39">
                  <c:v>26</c:v>
                </c:pt>
                <c:pt idx="40">
                  <c:v>25</c:v>
                </c:pt>
                <c:pt idx="41">
                  <c:v>24</c:v>
                </c:pt>
                <c:pt idx="42">
                  <c:v>36</c:v>
                </c:pt>
                <c:pt idx="43">
                  <c:v>25.5</c:v>
                </c:pt>
                <c:pt idx="44">
                  <c:v>33.3</c:v>
                </c:pt>
                <c:pt idx="45">
                  <c:v>62</c:v>
                </c:pt>
                <c:pt idx="46">
                  <c:v>40</c:v>
                </c:pt>
                <c:pt idx="47">
                  <c:v>48.3</c:v>
                </c:pt>
                <c:pt idx="48">
                  <c:v>47.5</c:v>
                </c:pt>
                <c:pt idx="49">
                  <c:v>51</c:v>
                </c:pt>
                <c:pt idx="50">
                  <c:v>80</c:v>
                </c:pt>
                <c:pt idx="51">
                  <c:v>36.5</c:v>
                </c:pt>
              </c:numCache>
            </c:numRef>
          </c:val>
        </c:ser>
        <c:axId val="38321947"/>
        <c:axId val="9353204"/>
      </c:barChart>
      <c:barChart>
        <c:barDir val="col"/>
        <c:grouping val="clustered"/>
        <c:varyColors val="0"/>
        <c:ser>
          <c:idx val="1"/>
          <c:order val="0"/>
          <c:tx>
            <c:v>Omsetning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'[1]S28'!$T$58:$T$109</c:f>
              <c:numCache>
                <c:ptCount val="52"/>
                <c:pt idx="0">
                  <c:v>11</c:v>
                </c:pt>
                <c:pt idx="1">
                  <c:v>17</c:v>
                </c:pt>
                <c:pt idx="2">
                  <c:v>14</c:v>
                </c:pt>
                <c:pt idx="3">
                  <c:v>11</c:v>
                </c:pt>
                <c:pt idx="4">
                  <c:v>21</c:v>
                </c:pt>
                <c:pt idx="5">
                  <c:v>16</c:v>
                </c:pt>
                <c:pt idx="6">
                  <c:v>10</c:v>
                </c:pt>
                <c:pt idx="7">
                  <c:v>15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21</c:v>
                </c:pt>
                <c:pt idx="12">
                  <c:v>14</c:v>
                </c:pt>
                <c:pt idx="13">
                  <c:v>6</c:v>
                </c:pt>
                <c:pt idx="14">
                  <c:v>17</c:v>
                </c:pt>
                <c:pt idx="15">
                  <c:v>12</c:v>
                </c:pt>
                <c:pt idx="16">
                  <c:v>9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11</c:v>
                </c:pt>
                <c:pt idx="21">
                  <c:v>14</c:v>
                </c:pt>
                <c:pt idx="22">
                  <c:v>7</c:v>
                </c:pt>
                <c:pt idx="23">
                  <c:v>15</c:v>
                </c:pt>
                <c:pt idx="24">
                  <c:v>9</c:v>
                </c:pt>
                <c:pt idx="25">
                  <c:v>7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12</c:v>
                </c:pt>
                <c:pt idx="30">
                  <c:v>8</c:v>
                </c:pt>
                <c:pt idx="31">
                  <c:v>15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11</c:v>
                </c:pt>
                <c:pt idx="37">
                  <c:v>12</c:v>
                </c:pt>
                <c:pt idx="38">
                  <c:v>18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25</c:v>
                </c:pt>
                <c:pt idx="43">
                  <c:v>18</c:v>
                </c:pt>
                <c:pt idx="44">
                  <c:v>21</c:v>
                </c:pt>
                <c:pt idx="45">
                  <c:v>20</c:v>
                </c:pt>
                <c:pt idx="46">
                  <c:v>18</c:v>
                </c:pt>
                <c:pt idx="47">
                  <c:v>13</c:v>
                </c:pt>
                <c:pt idx="48">
                  <c:v>17</c:v>
                </c:pt>
                <c:pt idx="49">
                  <c:v>15</c:v>
                </c:pt>
                <c:pt idx="50">
                  <c:v>29</c:v>
                </c:pt>
                <c:pt idx="51">
                  <c:v>25</c:v>
                </c:pt>
              </c:numCache>
            </c:numRef>
          </c:val>
        </c:ser>
        <c:axId val="17069973"/>
        <c:axId val="19412030"/>
      </c:barChart>
      <c:lineChart>
        <c:grouping val="standard"/>
        <c:varyColors val="0"/>
        <c:ser>
          <c:idx val="2"/>
          <c:order val="2"/>
          <c:tx>
            <c:v>Min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'[1]S28'!$X$58:$X$109</c:f>
              <c:numCache>
                <c:ptCount val="52"/>
                <c:pt idx="0">
                  <c:v>12.241132338864613</c:v>
                </c:pt>
                <c:pt idx="1">
                  <c:v>12.602007785289898</c:v>
                </c:pt>
                <c:pt idx="2">
                  <c:v>14.863751580000406</c:v>
                </c:pt>
                <c:pt idx="3">
                  <c:v>12.615132245129411</c:v>
                </c:pt>
                <c:pt idx="4">
                  <c:v>12.388131222546344</c:v>
                </c:pt>
                <c:pt idx="5">
                  <c:v>14.590946379297488</c:v>
                </c:pt>
                <c:pt idx="6">
                  <c:v>9.481656153961797</c:v>
                </c:pt>
                <c:pt idx="7">
                  <c:v>16.651494359683625</c:v>
                </c:pt>
                <c:pt idx="8">
                  <c:v>15.128994319070769</c:v>
                </c:pt>
                <c:pt idx="9">
                  <c:v>16.647206177418372</c:v>
                </c:pt>
                <c:pt idx="10">
                  <c:v>0.8766841091653758</c:v>
                </c:pt>
                <c:pt idx="11">
                  <c:v>16.815210851610786</c:v>
                </c:pt>
                <c:pt idx="12">
                  <c:v>21.014787107984237</c:v>
                </c:pt>
                <c:pt idx="13">
                  <c:v>18.056343717904834</c:v>
                </c:pt>
                <c:pt idx="14">
                  <c:v>18.558346457134213</c:v>
                </c:pt>
                <c:pt idx="15">
                  <c:v>19.89599970377319</c:v>
                </c:pt>
                <c:pt idx="16">
                  <c:v>11.942753297055495</c:v>
                </c:pt>
                <c:pt idx="17">
                  <c:v>0.548923819188784</c:v>
                </c:pt>
                <c:pt idx="18">
                  <c:v>2.2087672025856424</c:v>
                </c:pt>
                <c:pt idx="19">
                  <c:v>2.776903388757105</c:v>
                </c:pt>
                <c:pt idx="20">
                  <c:v>3.882051417782718</c:v>
                </c:pt>
                <c:pt idx="21">
                  <c:v>4.941695000629644</c:v>
                </c:pt>
                <c:pt idx="22">
                  <c:v>16.331188867676975</c:v>
                </c:pt>
                <c:pt idx="23">
                  <c:v>18.956890424894436</c:v>
                </c:pt>
                <c:pt idx="24">
                  <c:v>4.386209998172951</c:v>
                </c:pt>
                <c:pt idx="25">
                  <c:v>13.0758467218504</c:v>
                </c:pt>
                <c:pt idx="26">
                  <c:v>18.437257347891293</c:v>
                </c:pt>
                <c:pt idx="27">
                  <c:v>10.809519017911047</c:v>
                </c:pt>
                <c:pt idx="28">
                  <c:v>4.875819955268216</c:v>
                </c:pt>
                <c:pt idx="29">
                  <c:v>6.355201144237847</c:v>
                </c:pt>
                <c:pt idx="30">
                  <c:v>5.420694643428428</c:v>
                </c:pt>
                <c:pt idx="31">
                  <c:v>2.182098722528809</c:v>
                </c:pt>
                <c:pt idx="32">
                  <c:v>9.194398537316546</c:v>
                </c:pt>
                <c:pt idx="33">
                  <c:v>17.039771295880477</c:v>
                </c:pt>
                <c:pt idx="34">
                  <c:v>5.623718429693468</c:v>
                </c:pt>
                <c:pt idx="35">
                  <c:v>1</c:v>
                </c:pt>
                <c:pt idx="36">
                  <c:v>1.5</c:v>
                </c:pt>
                <c:pt idx="37">
                  <c:v>3</c:v>
                </c:pt>
                <c:pt idx="38">
                  <c:v>11</c:v>
                </c:pt>
                <c:pt idx="39">
                  <c:v>9</c:v>
                </c:pt>
                <c:pt idx="40">
                  <c:v>0.2</c:v>
                </c:pt>
                <c:pt idx="41">
                  <c:v>9.2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15</c:v>
                </c:pt>
                <c:pt idx="46">
                  <c:v>18.4</c:v>
                </c:pt>
                <c:pt idx="47">
                  <c:v>16.5</c:v>
                </c:pt>
                <c:pt idx="48">
                  <c:v>16.1</c:v>
                </c:pt>
                <c:pt idx="49">
                  <c:v>15.5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axId val="17069973"/>
        <c:axId val="19412030"/>
      </c:lineChart>
      <c:catAx>
        <c:axId val="38321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53204"/>
        <c:crosses val="autoZero"/>
        <c:auto val="0"/>
        <c:lblOffset val="100"/>
        <c:tickLblSkip val="2"/>
        <c:noMultiLvlLbl val="0"/>
      </c:catAx>
      <c:valAx>
        <c:axId val="93532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21947"/>
        <c:crossesAt val="1"/>
        <c:crossBetween val="between"/>
        <c:dispUnits/>
      </c:valAx>
      <c:catAx>
        <c:axId val="17069973"/>
        <c:scaling>
          <c:orientation val="minMax"/>
        </c:scaling>
        <c:axPos val="b"/>
        <c:delete val="1"/>
        <c:majorTickMark val="out"/>
        <c:minorTickMark val="none"/>
        <c:tickLblPos val="nextTo"/>
        <c:crossAx val="19412030"/>
        <c:crosses val="autoZero"/>
        <c:auto val="0"/>
        <c:lblOffset val="100"/>
        <c:tickLblSkip val="1"/>
        <c:noMultiLvlLbl val="0"/>
      </c:catAx>
      <c:valAx>
        <c:axId val="194120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699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0375"/>
          <c:w val="0.15975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6425"/>
          <c:w val="0.9792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'[1]S28'!$X$57</c:f>
              <c:strCache>
                <c:ptCount val="1"/>
                <c:pt idx="0">
                  <c:v>F 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'[1]S28'!$X$58:$X$109</c:f>
              <c:numCache>
                <c:ptCount val="52"/>
                <c:pt idx="0">
                  <c:v>12.241132338864613</c:v>
                </c:pt>
                <c:pt idx="1">
                  <c:v>12.602007785289898</c:v>
                </c:pt>
                <c:pt idx="2">
                  <c:v>14.863751580000406</c:v>
                </c:pt>
                <c:pt idx="3">
                  <c:v>12.615132245129411</c:v>
                </c:pt>
                <c:pt idx="4">
                  <c:v>12.388131222546344</c:v>
                </c:pt>
                <c:pt idx="5">
                  <c:v>14.590946379297488</c:v>
                </c:pt>
                <c:pt idx="6">
                  <c:v>9.481656153961797</c:v>
                </c:pt>
                <c:pt idx="7">
                  <c:v>16.651494359683625</c:v>
                </c:pt>
                <c:pt idx="8">
                  <c:v>15.128994319070769</c:v>
                </c:pt>
                <c:pt idx="9">
                  <c:v>16.647206177418372</c:v>
                </c:pt>
                <c:pt idx="10">
                  <c:v>0.8766841091653758</c:v>
                </c:pt>
                <c:pt idx="11">
                  <c:v>16.815210851610786</c:v>
                </c:pt>
                <c:pt idx="12">
                  <c:v>21.014787107984237</c:v>
                </c:pt>
                <c:pt idx="13">
                  <c:v>18.056343717904834</c:v>
                </c:pt>
                <c:pt idx="14">
                  <c:v>18.558346457134213</c:v>
                </c:pt>
                <c:pt idx="15">
                  <c:v>19.89599970377319</c:v>
                </c:pt>
                <c:pt idx="16">
                  <c:v>11.942753297055495</c:v>
                </c:pt>
                <c:pt idx="17">
                  <c:v>0.548923819188784</c:v>
                </c:pt>
                <c:pt idx="18">
                  <c:v>2.2087672025856424</c:v>
                </c:pt>
                <c:pt idx="19">
                  <c:v>2.776903388757105</c:v>
                </c:pt>
                <c:pt idx="20">
                  <c:v>3.882051417782718</c:v>
                </c:pt>
                <c:pt idx="21">
                  <c:v>4.941695000629644</c:v>
                </c:pt>
                <c:pt idx="22">
                  <c:v>16.331188867676975</c:v>
                </c:pt>
                <c:pt idx="23">
                  <c:v>18.956890424894436</c:v>
                </c:pt>
                <c:pt idx="24">
                  <c:v>4.386209998172951</c:v>
                </c:pt>
                <c:pt idx="25">
                  <c:v>13.0758467218504</c:v>
                </c:pt>
                <c:pt idx="26">
                  <c:v>18.437257347891293</c:v>
                </c:pt>
                <c:pt idx="27">
                  <c:v>10.809519017911047</c:v>
                </c:pt>
                <c:pt idx="28">
                  <c:v>4.875819955268216</c:v>
                </c:pt>
                <c:pt idx="29">
                  <c:v>6.355201144237847</c:v>
                </c:pt>
                <c:pt idx="30">
                  <c:v>5.420694643428428</c:v>
                </c:pt>
                <c:pt idx="31">
                  <c:v>2.182098722528809</c:v>
                </c:pt>
                <c:pt idx="32">
                  <c:v>9.194398537316546</c:v>
                </c:pt>
                <c:pt idx="33">
                  <c:v>17.039771295880477</c:v>
                </c:pt>
                <c:pt idx="34">
                  <c:v>5.623718429693468</c:v>
                </c:pt>
                <c:pt idx="35">
                  <c:v>1</c:v>
                </c:pt>
                <c:pt idx="36">
                  <c:v>1.5</c:v>
                </c:pt>
                <c:pt idx="37">
                  <c:v>3</c:v>
                </c:pt>
                <c:pt idx="38">
                  <c:v>11</c:v>
                </c:pt>
                <c:pt idx="39">
                  <c:v>9</c:v>
                </c:pt>
                <c:pt idx="40">
                  <c:v>0.2</c:v>
                </c:pt>
                <c:pt idx="41">
                  <c:v>9.2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15</c:v>
                </c:pt>
                <c:pt idx="46">
                  <c:v>18.4</c:v>
                </c:pt>
                <c:pt idx="47">
                  <c:v>16.5</c:v>
                </c:pt>
                <c:pt idx="48">
                  <c:v>16.1</c:v>
                </c:pt>
                <c:pt idx="49">
                  <c:v>15.5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'[1]S28'!$V$57</c:f>
              <c:strCache>
                <c:ptCount val="1"/>
                <c:pt idx="0">
                  <c:v>F Max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'[1]S28'!$Y$58:$Y$109</c:f>
              <c:numCache>
                <c:ptCount val="52"/>
              </c:numCache>
            </c:numRef>
          </c:val>
        </c:ser>
        <c:overlap val="60"/>
        <c:axId val="40490543"/>
        <c:axId val="28870568"/>
      </c:barChart>
      <c:barChart>
        <c:barDir val="col"/>
        <c:grouping val="stacked"/>
        <c:varyColors val="0"/>
        <c:ser>
          <c:idx val="3"/>
          <c:order val="3"/>
          <c:tx>
            <c:strRef>
              <c:f>'[1]S28'!$AB$57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'[1]S28'!$AB$58:$AB$109</c:f>
              <c:numCache>
                <c:ptCount val="52"/>
              </c:numCache>
            </c:numRef>
          </c:val>
        </c:ser>
        <c:ser>
          <c:idx val="5"/>
          <c:order val="5"/>
          <c:tx>
            <c:strRef>
              <c:f>'[1]S28'!$Z$57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'[1]S28'!$AC$58:$AC$109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-70"/>
        <c:axId val="58508521"/>
        <c:axId val="56814642"/>
      </c:barChart>
      <c:lineChart>
        <c:grouping val="standard"/>
        <c:varyColors val="0"/>
        <c:ser>
          <c:idx val="1"/>
          <c:order val="1"/>
          <c:tx>
            <c:strRef>
              <c:f>'[1]S28'!$W$57</c:f>
              <c:strCache>
                <c:ptCount val="1"/>
                <c:pt idx="0">
                  <c:v>F Avg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'[1]S28'!$W$58:$W$109</c:f>
              <c:numCache>
                <c:ptCount val="52"/>
                <c:pt idx="0">
                  <c:v>17.134191031875176</c:v>
                </c:pt>
                <c:pt idx="1">
                  <c:v>20.660727012740445</c:v>
                </c:pt>
                <c:pt idx="2">
                  <c:v>24.132088654338876</c:v>
                </c:pt>
                <c:pt idx="3">
                  <c:v>19.954533560656277</c:v>
                </c:pt>
                <c:pt idx="4">
                  <c:v>30.792141250001187</c:v>
                </c:pt>
                <c:pt idx="5">
                  <c:v>37.20824224123842</c:v>
                </c:pt>
                <c:pt idx="6">
                  <c:v>20.189823399524972</c:v>
                </c:pt>
                <c:pt idx="7">
                  <c:v>23.606570003127334</c:v>
                </c:pt>
                <c:pt idx="8">
                  <c:v>33.91044113538237</c:v>
                </c:pt>
                <c:pt idx="9">
                  <c:v>23.57048952994586</c:v>
                </c:pt>
                <c:pt idx="10">
                  <c:v>23.193057497582096</c:v>
                </c:pt>
                <c:pt idx="11">
                  <c:v>28.193290969627142</c:v>
                </c:pt>
                <c:pt idx="12">
                  <c:v>26.404335556512823</c:v>
                </c:pt>
                <c:pt idx="13">
                  <c:v>24.98882757362567</c:v>
                </c:pt>
                <c:pt idx="14">
                  <c:v>24.9065280670013</c:v>
                </c:pt>
                <c:pt idx="15">
                  <c:v>28.3933475866772</c:v>
                </c:pt>
                <c:pt idx="16">
                  <c:v>25.303787588822487</c:v>
                </c:pt>
                <c:pt idx="17">
                  <c:v>20.076803112568943</c:v>
                </c:pt>
                <c:pt idx="18">
                  <c:v>21.62823808917454</c:v>
                </c:pt>
                <c:pt idx="19">
                  <c:v>20.774317179477396</c:v>
                </c:pt>
                <c:pt idx="20">
                  <c:v>23.465664013753702</c:v>
                </c:pt>
                <c:pt idx="21">
                  <c:v>25.277182494728585</c:v>
                </c:pt>
                <c:pt idx="22">
                  <c:v>25.810155505494063</c:v>
                </c:pt>
                <c:pt idx="23">
                  <c:v>27.61193307992521</c:v>
                </c:pt>
                <c:pt idx="24">
                  <c:v>22.999324181832588</c:v>
                </c:pt>
                <c:pt idx="25">
                  <c:v>25.139680125681302</c:v>
                </c:pt>
                <c:pt idx="26">
                  <c:v>26.51277979452535</c:v>
                </c:pt>
                <c:pt idx="27">
                  <c:v>24.321417790299858</c:v>
                </c:pt>
                <c:pt idx="28">
                  <c:v>19.887838642060895</c:v>
                </c:pt>
                <c:pt idx="29">
                  <c:v>20.152802596132137</c:v>
                </c:pt>
                <c:pt idx="30">
                  <c:v>21.655048905740365</c:v>
                </c:pt>
                <c:pt idx="31">
                  <c:v>21.028958726916837</c:v>
                </c:pt>
                <c:pt idx="32">
                  <c:v>21.703110068166424</c:v>
                </c:pt>
                <c:pt idx="33">
                  <c:v>23.88416728074973</c:v>
                </c:pt>
                <c:pt idx="34">
                  <c:v>20.793301236653168</c:v>
                </c:pt>
                <c:pt idx="35">
                  <c:v>19</c:v>
                </c:pt>
                <c:pt idx="36">
                  <c:v>20</c:v>
                </c:pt>
                <c:pt idx="37">
                  <c:v>17.88</c:v>
                </c:pt>
                <c:pt idx="38">
                  <c:v>22</c:v>
                </c:pt>
                <c:pt idx="39">
                  <c:v>19.6</c:v>
                </c:pt>
                <c:pt idx="40">
                  <c:v>17.4</c:v>
                </c:pt>
                <c:pt idx="41">
                  <c:v>19.24</c:v>
                </c:pt>
                <c:pt idx="42">
                  <c:v>21</c:v>
                </c:pt>
                <c:pt idx="43">
                  <c:v>18.309994568169476</c:v>
                </c:pt>
                <c:pt idx="44">
                  <c:v>21.9</c:v>
                </c:pt>
                <c:pt idx="45">
                  <c:v>24</c:v>
                </c:pt>
                <c:pt idx="46">
                  <c:v>24</c:v>
                </c:pt>
                <c:pt idx="47">
                  <c:v>22.9</c:v>
                </c:pt>
                <c:pt idx="48">
                  <c:v>23.8</c:v>
                </c:pt>
                <c:pt idx="49">
                  <c:v>25.2</c:v>
                </c:pt>
                <c:pt idx="50">
                  <c:v>31.2</c:v>
                </c:pt>
                <c:pt idx="51">
                  <c:v>24.6</c:v>
                </c:pt>
              </c:numCache>
            </c:numRef>
          </c:val>
          <c:smooth val="0"/>
        </c:ser>
        <c:axId val="40490543"/>
        <c:axId val="28870568"/>
      </c:lineChart>
      <c:lineChart>
        <c:grouping val="standard"/>
        <c:varyColors val="0"/>
        <c:ser>
          <c:idx val="4"/>
          <c:order val="4"/>
          <c:tx>
            <c:strRef>
              <c:f>'[1]S28'!$AA$57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'[1]S28'!$AA$58:$AA$109</c:f>
              <c:numCache>
                <c:ptCount val="52"/>
              </c:numCache>
            </c:numRef>
          </c:val>
          <c:smooth val="0"/>
        </c:ser>
        <c:axId val="58508521"/>
        <c:axId val="56814642"/>
      </c:lineChart>
      <c:catAx>
        <c:axId val="4049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Uke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0568"/>
        <c:crosses val="autoZero"/>
        <c:auto val="1"/>
        <c:lblOffset val="100"/>
        <c:tickLblSkip val="2"/>
        <c:noMultiLvlLbl val="0"/>
      </c:catAx>
      <c:valAx>
        <c:axId val="28870568"/>
        <c:scaling>
          <c:orientation val="minMax"/>
          <c:max val="5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EUR/MWh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0543"/>
        <c:crossesAt val="1"/>
        <c:crossBetween val="midCat"/>
        <c:dispUnits/>
      </c:valAx>
      <c:catAx>
        <c:axId val="5850852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14642"/>
        <c:crosses val="autoZero"/>
        <c:auto val="1"/>
        <c:lblOffset val="100"/>
        <c:tickLblSkip val="1"/>
        <c:noMultiLvlLbl val="0"/>
      </c:catAx>
      <c:valAx>
        <c:axId val="56814642"/>
        <c:scaling>
          <c:orientation val="minMax"/>
          <c:max val="7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521"/>
        <c:crosses val="max"/>
        <c:crossBetween val="midCat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365"/>
          <c:w val="0.244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25"/>
          <c:w val="0.98925"/>
          <c:h val="0.87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'[1]S28'!$O$4</c:f>
              <c:strCache>
                <c:ptCount val="1"/>
                <c:pt idx="0">
                  <c:v>  GWh / v.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'[1]S28'!$J$5:$J$108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</c:numCache>
            </c:numRef>
          </c:cat>
          <c:val>
            <c:numRef>
              <c:f>'[1]S28'!$O$5:$O$108</c:f>
              <c:numCache>
                <c:ptCount val="104"/>
                <c:pt idx="0">
                  <c:v>1908.3</c:v>
                </c:pt>
                <c:pt idx="1">
                  <c:v>1994.6</c:v>
                </c:pt>
                <c:pt idx="2">
                  <c:v>2113.9</c:v>
                </c:pt>
                <c:pt idx="3">
                  <c:v>2138</c:v>
                </c:pt>
                <c:pt idx="4">
                  <c:v>2081</c:v>
                </c:pt>
                <c:pt idx="5">
                  <c:v>1947.6</c:v>
                </c:pt>
                <c:pt idx="6">
                  <c:v>2147.8</c:v>
                </c:pt>
                <c:pt idx="7">
                  <c:v>2210.5</c:v>
                </c:pt>
                <c:pt idx="8">
                  <c:v>2126.8</c:v>
                </c:pt>
                <c:pt idx="9">
                  <c:v>2204.7</c:v>
                </c:pt>
                <c:pt idx="10">
                  <c:v>2136.6</c:v>
                </c:pt>
                <c:pt idx="11">
                  <c:v>2121.8</c:v>
                </c:pt>
                <c:pt idx="12">
                  <c:v>2110.6</c:v>
                </c:pt>
                <c:pt idx="13">
                  <c:v>2111.8</c:v>
                </c:pt>
                <c:pt idx="14">
                  <c:v>1939.9</c:v>
                </c:pt>
                <c:pt idx="15">
                  <c:v>1695.7</c:v>
                </c:pt>
                <c:pt idx="16">
                  <c:v>1624</c:v>
                </c:pt>
                <c:pt idx="17">
                  <c:v>1619.4</c:v>
                </c:pt>
                <c:pt idx="18">
                  <c:v>1559.8</c:v>
                </c:pt>
                <c:pt idx="19">
                  <c:v>1516.3</c:v>
                </c:pt>
                <c:pt idx="20">
                  <c:v>1552.4</c:v>
                </c:pt>
                <c:pt idx="21">
                  <c:v>1514.3</c:v>
                </c:pt>
                <c:pt idx="22">
                  <c:v>1542.6</c:v>
                </c:pt>
                <c:pt idx="23">
                  <c:v>1506.9</c:v>
                </c:pt>
                <c:pt idx="24">
                  <c:v>1487.6</c:v>
                </c:pt>
                <c:pt idx="25">
                  <c:v>1532.6</c:v>
                </c:pt>
                <c:pt idx="26">
                  <c:v>1604.1</c:v>
                </c:pt>
                <c:pt idx="27">
                  <c:v>1605.2</c:v>
                </c:pt>
                <c:pt idx="28">
                  <c:v>1568.8</c:v>
                </c:pt>
                <c:pt idx="29">
                  <c:v>1542.2</c:v>
                </c:pt>
                <c:pt idx="30">
                  <c:v>1493.2</c:v>
                </c:pt>
                <c:pt idx="31">
                  <c:v>1529.2</c:v>
                </c:pt>
                <c:pt idx="32">
                  <c:v>1543.8</c:v>
                </c:pt>
                <c:pt idx="33">
                  <c:v>1631.2</c:v>
                </c:pt>
                <c:pt idx="34">
                  <c:v>1623.1</c:v>
                </c:pt>
                <c:pt idx="35">
                  <c:v>1692</c:v>
                </c:pt>
                <c:pt idx="36">
                  <c:v>1728.1</c:v>
                </c:pt>
                <c:pt idx="37">
                  <c:v>1748.7</c:v>
                </c:pt>
                <c:pt idx="38">
                  <c:v>1701</c:v>
                </c:pt>
                <c:pt idx="39">
                  <c:v>1702.3</c:v>
                </c:pt>
                <c:pt idx="40">
                  <c:v>1773.3</c:v>
                </c:pt>
                <c:pt idx="41">
                  <c:v>1764.8</c:v>
                </c:pt>
                <c:pt idx="42">
                  <c:v>1870.1</c:v>
                </c:pt>
                <c:pt idx="43">
                  <c:v>1977</c:v>
                </c:pt>
                <c:pt idx="44">
                  <c:v>2019.7</c:v>
                </c:pt>
                <c:pt idx="45">
                  <c:v>2045</c:v>
                </c:pt>
                <c:pt idx="46">
                  <c:v>2132.9</c:v>
                </c:pt>
                <c:pt idx="47">
                  <c:v>2090.7</c:v>
                </c:pt>
                <c:pt idx="48">
                  <c:v>2077.9</c:v>
                </c:pt>
                <c:pt idx="49">
                  <c:v>2119.3</c:v>
                </c:pt>
                <c:pt idx="50">
                  <c:v>2336.7</c:v>
                </c:pt>
                <c:pt idx="51">
                  <c:v>2321.1</c:v>
                </c:pt>
                <c:pt idx="52">
                  <c:v>2400.1</c:v>
                </c:pt>
                <c:pt idx="53">
                  <c:v>2539</c:v>
                </c:pt>
                <c:pt idx="54">
                  <c:v>2720.7</c:v>
                </c:pt>
                <c:pt idx="55">
                  <c:v>2530.9</c:v>
                </c:pt>
                <c:pt idx="56">
                  <c:v>2791.3</c:v>
                </c:pt>
                <c:pt idx="57">
                  <c:v>2798.1</c:v>
                </c:pt>
                <c:pt idx="58">
                  <c:v>2431</c:v>
                </c:pt>
                <c:pt idx="59">
                  <c:v>2582.1</c:v>
                </c:pt>
                <c:pt idx="60">
                  <c:v>2863.9</c:v>
                </c:pt>
                <c:pt idx="61">
                  <c:v>2520.9</c:v>
                </c:pt>
                <c:pt idx="62">
                  <c:v>2538.1</c:v>
                </c:pt>
                <c:pt idx="63">
                  <c:v>2682.9</c:v>
                </c:pt>
                <c:pt idx="64">
                  <c:v>2564.7</c:v>
                </c:pt>
                <c:pt idx="65">
                  <c:v>2308.4</c:v>
                </c:pt>
                <c:pt idx="66">
                  <c:v>2130.1</c:v>
                </c:pt>
                <c:pt idx="67">
                  <c:v>2197</c:v>
                </c:pt>
                <c:pt idx="68">
                  <c:v>2029.5</c:v>
                </c:pt>
                <c:pt idx="69">
                  <c:v>1902.1</c:v>
                </c:pt>
                <c:pt idx="70">
                  <c:v>1809.7</c:v>
                </c:pt>
                <c:pt idx="71">
                  <c:v>1775</c:v>
                </c:pt>
                <c:pt idx="72">
                  <c:v>1760</c:v>
                </c:pt>
                <c:pt idx="73">
                  <c:v>1739.8</c:v>
                </c:pt>
                <c:pt idx="74">
                  <c:v>1671.9</c:v>
                </c:pt>
                <c:pt idx="75">
                  <c:v>1622.9</c:v>
                </c:pt>
                <c:pt idx="76">
                  <c:v>1640.5</c:v>
                </c:pt>
                <c:pt idx="77">
                  <c:v>1544.6</c:v>
                </c:pt>
                <c:pt idx="78">
                  <c:v>1523.8</c:v>
                </c:pt>
                <c:pt idx="79">
                  <c:v>1513.9</c:v>
                </c:pt>
                <c:pt idx="80">
                  <c:v>1596.8</c:v>
                </c:pt>
                <c:pt idx="81">
                  <c:v>1601.7</c:v>
                </c:pt>
                <c:pt idx="82">
                  <c:v>1646.5</c:v>
                </c:pt>
                <c:pt idx="83">
                  <c:v>1676.3</c:v>
                </c:pt>
                <c:pt idx="84">
                  <c:v>1677.3</c:v>
                </c:pt>
                <c:pt idx="85">
                  <c:v>1656.9</c:v>
                </c:pt>
                <c:pt idx="86">
                  <c:v>1709.6</c:v>
                </c:pt>
                <c:pt idx="87">
                  <c:v>1802.3</c:v>
                </c:pt>
                <c:pt idx="88">
                  <c:v>1895.9</c:v>
                </c:pt>
                <c:pt idx="89">
                  <c:v>1906.2</c:v>
                </c:pt>
                <c:pt idx="90">
                  <c:v>1905.1</c:v>
                </c:pt>
                <c:pt idx="91">
                  <c:v>1896.9</c:v>
                </c:pt>
                <c:pt idx="92">
                  <c:v>1986.1</c:v>
                </c:pt>
                <c:pt idx="93">
                  <c:v>1987.6</c:v>
                </c:pt>
                <c:pt idx="94">
                  <c:v>2034.1</c:v>
                </c:pt>
                <c:pt idx="95">
                  <c:v>2071.8</c:v>
                </c:pt>
                <c:pt idx="96">
                  <c:v>2287.8</c:v>
                </c:pt>
                <c:pt idx="97">
                  <c:v>2373</c:v>
                </c:pt>
                <c:pt idx="98">
                  <c:v>2457.1</c:v>
                </c:pt>
                <c:pt idx="99">
                  <c:v>2487.2</c:v>
                </c:pt>
                <c:pt idx="100">
                  <c:v>2494</c:v>
                </c:pt>
                <c:pt idx="101">
                  <c:v>2642.1</c:v>
                </c:pt>
                <c:pt idx="102">
                  <c:v>2872.1</c:v>
                </c:pt>
                <c:pt idx="103">
                  <c:v>2791.4</c:v>
                </c:pt>
              </c:numCache>
            </c:numRef>
          </c:val>
        </c:ser>
        <c:axId val="41569731"/>
        <c:axId val="38583260"/>
      </c:barChart>
      <c:lineChart>
        <c:grouping val="standard"/>
        <c:varyColors val="0"/>
        <c:ser>
          <c:idx val="1"/>
          <c:order val="0"/>
          <c:tx>
            <c:strRef>
              <c:f>'[1]S28'!$L$4</c:f>
              <c:strCache>
                <c:ptCount val="1"/>
                <c:pt idx="0">
                  <c:v>  NOK / MWh 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'[1]S28'!$J$5:$J$108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</c:numCache>
            </c:numRef>
          </c:cat>
          <c:val>
            <c:numRef>
              <c:f>'[1]S28'!$L$5:$L$108</c:f>
              <c:numCache>
                <c:ptCount val="104"/>
                <c:pt idx="0">
                  <c:v>120.94</c:v>
                </c:pt>
                <c:pt idx="1">
                  <c:v>117.73</c:v>
                </c:pt>
                <c:pt idx="2">
                  <c:v>120.78</c:v>
                </c:pt>
                <c:pt idx="3">
                  <c:v>169.8</c:v>
                </c:pt>
                <c:pt idx="4">
                  <c:v>117.55</c:v>
                </c:pt>
                <c:pt idx="5">
                  <c:v>99.55</c:v>
                </c:pt>
                <c:pt idx="6">
                  <c:v>102.92</c:v>
                </c:pt>
                <c:pt idx="7">
                  <c:v>103.26</c:v>
                </c:pt>
                <c:pt idx="8">
                  <c:v>92.64</c:v>
                </c:pt>
                <c:pt idx="9">
                  <c:v>89.46</c:v>
                </c:pt>
                <c:pt idx="10">
                  <c:v>91.05</c:v>
                </c:pt>
                <c:pt idx="11">
                  <c:v>91.64</c:v>
                </c:pt>
                <c:pt idx="12">
                  <c:v>112.49</c:v>
                </c:pt>
                <c:pt idx="13">
                  <c:v>134.49</c:v>
                </c:pt>
                <c:pt idx="14">
                  <c:v>112.38</c:v>
                </c:pt>
                <c:pt idx="15">
                  <c:v>92.01</c:v>
                </c:pt>
                <c:pt idx="16">
                  <c:v>81.89</c:v>
                </c:pt>
                <c:pt idx="17">
                  <c:v>75.25</c:v>
                </c:pt>
                <c:pt idx="18">
                  <c:v>81.11</c:v>
                </c:pt>
                <c:pt idx="19">
                  <c:v>71.31</c:v>
                </c:pt>
                <c:pt idx="20">
                  <c:v>80.98</c:v>
                </c:pt>
                <c:pt idx="21">
                  <c:v>76.68</c:v>
                </c:pt>
                <c:pt idx="22">
                  <c:v>88.3</c:v>
                </c:pt>
                <c:pt idx="23">
                  <c:v>89.96</c:v>
                </c:pt>
                <c:pt idx="24">
                  <c:v>87.22</c:v>
                </c:pt>
                <c:pt idx="25">
                  <c:v>83.84</c:v>
                </c:pt>
                <c:pt idx="26">
                  <c:v>63.21</c:v>
                </c:pt>
                <c:pt idx="27">
                  <c:v>49.15</c:v>
                </c:pt>
                <c:pt idx="28">
                  <c:v>39.08</c:v>
                </c:pt>
                <c:pt idx="29">
                  <c:v>49.95</c:v>
                </c:pt>
                <c:pt idx="30">
                  <c:v>73.93</c:v>
                </c:pt>
                <c:pt idx="31">
                  <c:v>83.24</c:v>
                </c:pt>
                <c:pt idx="32">
                  <c:v>77.55</c:v>
                </c:pt>
                <c:pt idx="33">
                  <c:v>75.15</c:v>
                </c:pt>
                <c:pt idx="34">
                  <c:v>89.66</c:v>
                </c:pt>
                <c:pt idx="35">
                  <c:v>103.78</c:v>
                </c:pt>
                <c:pt idx="36">
                  <c:v>116.36</c:v>
                </c:pt>
                <c:pt idx="37">
                  <c:v>121.46</c:v>
                </c:pt>
                <c:pt idx="38">
                  <c:v>122.89</c:v>
                </c:pt>
                <c:pt idx="39">
                  <c:v>122.01</c:v>
                </c:pt>
                <c:pt idx="40">
                  <c:v>130.14</c:v>
                </c:pt>
                <c:pt idx="41">
                  <c:v>123.18</c:v>
                </c:pt>
                <c:pt idx="42">
                  <c:v>119.77</c:v>
                </c:pt>
                <c:pt idx="43">
                  <c:v>127.74</c:v>
                </c:pt>
                <c:pt idx="44">
                  <c:v>126.16</c:v>
                </c:pt>
                <c:pt idx="45">
                  <c:v>138.48</c:v>
                </c:pt>
                <c:pt idx="46">
                  <c:v>136.72</c:v>
                </c:pt>
                <c:pt idx="47">
                  <c:v>135.97</c:v>
                </c:pt>
                <c:pt idx="48">
                  <c:v>129.46</c:v>
                </c:pt>
                <c:pt idx="49">
                  <c:v>124.44</c:v>
                </c:pt>
                <c:pt idx="50">
                  <c:v>161.15</c:v>
                </c:pt>
                <c:pt idx="51">
                  <c:v>137.32</c:v>
                </c:pt>
                <c:pt idx="52">
                  <c:v>140.53</c:v>
                </c:pt>
                <c:pt idx="53">
                  <c:v>162.59</c:v>
                </c:pt>
                <c:pt idx="54">
                  <c:v>199.5</c:v>
                </c:pt>
                <c:pt idx="55">
                  <c:v>163.19</c:v>
                </c:pt>
                <c:pt idx="56">
                  <c:v>219.77</c:v>
                </c:pt>
                <c:pt idx="57">
                  <c:v>274.46</c:v>
                </c:pt>
                <c:pt idx="58">
                  <c:v>170.33</c:v>
                </c:pt>
                <c:pt idx="59">
                  <c:v>180.94</c:v>
                </c:pt>
                <c:pt idx="60">
                  <c:v>264.43</c:v>
                </c:pt>
                <c:pt idx="61">
                  <c:v>197.93</c:v>
                </c:pt>
                <c:pt idx="62">
                  <c:v>194.68</c:v>
                </c:pt>
                <c:pt idx="63">
                  <c:v>214.24</c:v>
                </c:pt>
                <c:pt idx="64">
                  <c:v>217.44</c:v>
                </c:pt>
                <c:pt idx="65">
                  <c:v>207.98</c:v>
                </c:pt>
                <c:pt idx="66">
                  <c:v>202.41</c:v>
                </c:pt>
                <c:pt idx="67">
                  <c:v>221.82</c:v>
                </c:pt>
                <c:pt idx="68">
                  <c:v>228.48</c:v>
                </c:pt>
                <c:pt idx="69">
                  <c:v>203.54</c:v>
                </c:pt>
                <c:pt idx="70">
                  <c:v>192.14</c:v>
                </c:pt>
                <c:pt idx="71">
                  <c:v>179.42</c:v>
                </c:pt>
                <c:pt idx="72">
                  <c:v>187.23</c:v>
                </c:pt>
                <c:pt idx="73">
                  <c:v>205.01</c:v>
                </c:pt>
                <c:pt idx="74">
                  <c:v>205.59</c:v>
                </c:pt>
                <c:pt idx="75">
                  <c:v>210.67</c:v>
                </c:pt>
                <c:pt idx="76">
                  <c:v>189</c:v>
                </c:pt>
                <c:pt idx="77">
                  <c:v>199.45</c:v>
                </c:pt>
                <c:pt idx="78">
                  <c:v>206.7973214285715</c:v>
                </c:pt>
                <c:pt idx="79">
                  <c:v>194.43</c:v>
                </c:pt>
                <c:pt idx="80">
                  <c:v>162.87</c:v>
                </c:pt>
                <c:pt idx="81">
                  <c:v>157.24</c:v>
                </c:pt>
                <c:pt idx="82">
                  <c:v>168.73</c:v>
                </c:pt>
                <c:pt idx="83">
                  <c:v>165.59</c:v>
                </c:pt>
                <c:pt idx="84">
                  <c:v>165.42</c:v>
                </c:pt>
                <c:pt idx="85">
                  <c:v>181.08</c:v>
                </c:pt>
                <c:pt idx="86">
                  <c:v>174.17</c:v>
                </c:pt>
                <c:pt idx="87">
                  <c:v>165.41</c:v>
                </c:pt>
                <c:pt idx="88">
                  <c:v>165.52</c:v>
                </c:pt>
                <c:pt idx="89">
                  <c:v>164.13</c:v>
                </c:pt>
                <c:pt idx="90">
                  <c:v>178.53</c:v>
                </c:pt>
                <c:pt idx="91">
                  <c:v>163.33</c:v>
                </c:pt>
                <c:pt idx="92">
                  <c:v>140.04</c:v>
                </c:pt>
                <c:pt idx="93">
                  <c:v>150.54</c:v>
                </c:pt>
                <c:pt idx="94">
                  <c:v>159.45</c:v>
                </c:pt>
                <c:pt idx="95">
                  <c:v>144.75</c:v>
                </c:pt>
                <c:pt idx="96">
                  <c:v>162.54</c:v>
                </c:pt>
                <c:pt idx="97">
                  <c:v>175.55</c:v>
                </c:pt>
                <c:pt idx="98">
                  <c:v>179.92</c:v>
                </c:pt>
                <c:pt idx="99">
                  <c:v>175.76</c:v>
                </c:pt>
                <c:pt idx="100">
                  <c:v>178.59</c:v>
                </c:pt>
                <c:pt idx="101">
                  <c:v>186.66</c:v>
                </c:pt>
                <c:pt idx="102">
                  <c:v>214.32</c:v>
                </c:pt>
                <c:pt idx="103">
                  <c:v>183.59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'[1]S28'!$M$4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'[1]S28'!$J$5:$J$108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</c:numCache>
            </c:numRef>
          </c:cat>
          <c:val>
            <c:numRef>
              <c:f>'[1]S28'!$M$5:$M$108</c:f>
              <c:numCache>
                <c:ptCount val="104"/>
                <c:pt idx="0">
                  <c:v>98.79</c:v>
                </c:pt>
                <c:pt idx="1">
                  <c:v>104.55</c:v>
                </c:pt>
                <c:pt idx="2">
                  <c:v>102.39</c:v>
                </c:pt>
                <c:pt idx="3">
                  <c:v>104.76</c:v>
                </c:pt>
                <c:pt idx="4">
                  <c:v>91.91</c:v>
                </c:pt>
                <c:pt idx="5">
                  <c:v>83.68</c:v>
                </c:pt>
                <c:pt idx="6">
                  <c:v>90.79</c:v>
                </c:pt>
                <c:pt idx="7">
                  <c:v>86.51</c:v>
                </c:pt>
                <c:pt idx="8">
                  <c:v>79.4</c:v>
                </c:pt>
                <c:pt idx="9">
                  <c:v>71.52</c:v>
                </c:pt>
                <c:pt idx="10">
                  <c:v>81.02</c:v>
                </c:pt>
                <c:pt idx="11">
                  <c:v>80.51</c:v>
                </c:pt>
                <c:pt idx="12">
                  <c:v>87.35</c:v>
                </c:pt>
                <c:pt idx="13">
                  <c:v>93.74</c:v>
                </c:pt>
                <c:pt idx="14">
                  <c:v>91.29</c:v>
                </c:pt>
                <c:pt idx="15">
                  <c:v>67.38</c:v>
                </c:pt>
                <c:pt idx="16">
                  <c:v>46.32</c:v>
                </c:pt>
                <c:pt idx="17">
                  <c:v>30.43</c:v>
                </c:pt>
                <c:pt idx="18">
                  <c:v>39.66</c:v>
                </c:pt>
                <c:pt idx="19">
                  <c:v>40.6</c:v>
                </c:pt>
                <c:pt idx="20">
                  <c:v>51.6</c:v>
                </c:pt>
                <c:pt idx="21">
                  <c:v>46.25</c:v>
                </c:pt>
                <c:pt idx="22">
                  <c:v>60.77</c:v>
                </c:pt>
                <c:pt idx="23">
                  <c:v>62.72</c:v>
                </c:pt>
                <c:pt idx="24">
                  <c:v>52.19</c:v>
                </c:pt>
                <c:pt idx="25">
                  <c:v>45.67</c:v>
                </c:pt>
                <c:pt idx="26">
                  <c:v>28.49</c:v>
                </c:pt>
                <c:pt idx="27">
                  <c:v>19.01</c:v>
                </c:pt>
                <c:pt idx="28">
                  <c:v>19.71</c:v>
                </c:pt>
                <c:pt idx="29">
                  <c:v>22.65</c:v>
                </c:pt>
                <c:pt idx="30">
                  <c:v>41.18</c:v>
                </c:pt>
                <c:pt idx="31">
                  <c:v>45.89</c:v>
                </c:pt>
                <c:pt idx="32">
                  <c:v>30.81</c:v>
                </c:pt>
                <c:pt idx="33">
                  <c:v>45.26</c:v>
                </c:pt>
                <c:pt idx="34">
                  <c:v>65.58</c:v>
                </c:pt>
                <c:pt idx="35">
                  <c:v>79.64</c:v>
                </c:pt>
                <c:pt idx="36">
                  <c:v>84.68</c:v>
                </c:pt>
                <c:pt idx="37">
                  <c:v>89.25</c:v>
                </c:pt>
                <c:pt idx="38">
                  <c:v>95.87</c:v>
                </c:pt>
                <c:pt idx="39">
                  <c:v>101.85</c:v>
                </c:pt>
                <c:pt idx="40">
                  <c:v>86.8</c:v>
                </c:pt>
                <c:pt idx="41">
                  <c:v>74.88</c:v>
                </c:pt>
                <c:pt idx="42">
                  <c:v>72.88</c:v>
                </c:pt>
                <c:pt idx="43">
                  <c:v>92.73</c:v>
                </c:pt>
                <c:pt idx="44">
                  <c:v>58.22</c:v>
                </c:pt>
                <c:pt idx="45">
                  <c:v>80.08</c:v>
                </c:pt>
                <c:pt idx="46">
                  <c:v>88.24</c:v>
                </c:pt>
                <c:pt idx="47">
                  <c:v>90.51</c:v>
                </c:pt>
                <c:pt idx="48">
                  <c:v>79.85</c:v>
                </c:pt>
                <c:pt idx="49">
                  <c:v>86.21</c:v>
                </c:pt>
                <c:pt idx="50">
                  <c:v>107.81</c:v>
                </c:pt>
                <c:pt idx="51">
                  <c:v>97.83</c:v>
                </c:pt>
                <c:pt idx="52">
                  <c:v>104.68</c:v>
                </c:pt>
                <c:pt idx="53">
                  <c:v>120.4</c:v>
                </c:pt>
                <c:pt idx="54">
                  <c:v>140.09</c:v>
                </c:pt>
                <c:pt idx="55">
                  <c:v>134.04</c:v>
                </c:pt>
                <c:pt idx="56">
                  <c:v>144.35</c:v>
                </c:pt>
                <c:pt idx="57">
                  <c:v>162.16</c:v>
                </c:pt>
                <c:pt idx="58">
                  <c:v>152.26</c:v>
                </c:pt>
                <c:pt idx="59">
                  <c:v>151.66</c:v>
                </c:pt>
                <c:pt idx="60">
                  <c:v>174.78</c:v>
                </c:pt>
                <c:pt idx="61">
                  <c:v>172.57</c:v>
                </c:pt>
                <c:pt idx="62">
                  <c:v>173.22</c:v>
                </c:pt>
                <c:pt idx="63">
                  <c:v>198.35</c:v>
                </c:pt>
                <c:pt idx="64">
                  <c:v>198.87</c:v>
                </c:pt>
                <c:pt idx="65">
                  <c:v>189.8</c:v>
                </c:pt>
                <c:pt idx="66">
                  <c:v>190.95</c:v>
                </c:pt>
                <c:pt idx="67">
                  <c:v>194.2</c:v>
                </c:pt>
                <c:pt idx="68">
                  <c:v>192.62</c:v>
                </c:pt>
                <c:pt idx="69">
                  <c:v>159.86</c:v>
                </c:pt>
                <c:pt idx="70">
                  <c:v>86.17</c:v>
                </c:pt>
                <c:pt idx="71">
                  <c:v>80.56</c:v>
                </c:pt>
                <c:pt idx="72">
                  <c:v>75.37</c:v>
                </c:pt>
                <c:pt idx="73">
                  <c:v>166.6</c:v>
                </c:pt>
                <c:pt idx="74">
                  <c:v>165.25</c:v>
                </c:pt>
                <c:pt idx="75">
                  <c:v>162.61</c:v>
                </c:pt>
                <c:pt idx="76">
                  <c:v>31.21</c:v>
                </c:pt>
                <c:pt idx="77">
                  <c:v>169.18</c:v>
                </c:pt>
                <c:pt idx="78">
                  <c:v>174.24</c:v>
                </c:pt>
                <c:pt idx="79">
                  <c:v>129.86</c:v>
                </c:pt>
                <c:pt idx="80">
                  <c:v>43.64</c:v>
                </c:pt>
                <c:pt idx="81">
                  <c:v>50.82</c:v>
                </c:pt>
                <c:pt idx="82">
                  <c:v>50.65</c:v>
                </c:pt>
                <c:pt idx="83">
                  <c:v>49.57</c:v>
                </c:pt>
                <c:pt idx="84">
                  <c:v>85.23</c:v>
                </c:pt>
                <c:pt idx="85">
                  <c:v>142.05</c:v>
                </c:pt>
                <c:pt idx="86">
                  <c:v>86.85</c:v>
                </c:pt>
                <c:pt idx="87">
                  <c:v>86.23</c:v>
                </c:pt>
                <c:pt idx="88">
                  <c:v>86.79</c:v>
                </c:pt>
                <c:pt idx="89">
                  <c:v>111.97</c:v>
                </c:pt>
                <c:pt idx="90">
                  <c:v>125.21</c:v>
                </c:pt>
                <c:pt idx="91">
                  <c:v>120.48</c:v>
                </c:pt>
                <c:pt idx="92">
                  <c:v>31.28</c:v>
                </c:pt>
                <c:pt idx="93">
                  <c:v>104.02</c:v>
                </c:pt>
                <c:pt idx="94">
                  <c:v>103.43</c:v>
                </c:pt>
                <c:pt idx="95">
                  <c:v>95.63</c:v>
                </c:pt>
                <c:pt idx="96">
                  <c:v>99.06</c:v>
                </c:pt>
                <c:pt idx="97">
                  <c:v>149.47</c:v>
                </c:pt>
                <c:pt idx="98">
                  <c:v>155.56</c:v>
                </c:pt>
                <c:pt idx="99">
                  <c:v>150.76</c:v>
                </c:pt>
                <c:pt idx="100">
                  <c:v>156.5</c:v>
                </c:pt>
                <c:pt idx="101">
                  <c:v>158.83</c:v>
                </c:pt>
                <c:pt idx="102">
                  <c:v>164.24</c:v>
                </c:pt>
                <c:pt idx="103">
                  <c:v>160.76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'[1]S28'!$N$4</c:f>
              <c:strCache>
                <c:ptCount val="1"/>
                <c:pt idx="0">
                  <c:v>maks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'[1]S28'!$J$5:$J$108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</c:numCache>
            </c:numRef>
          </c:cat>
          <c:val>
            <c:numRef>
              <c:f>'[1]S28'!$N$5:$N$108</c:f>
              <c:numCache>
                <c:ptCount val="104"/>
                <c:pt idx="0">
                  <c:v>142.91</c:v>
                </c:pt>
                <c:pt idx="1">
                  <c:v>130.11</c:v>
                </c:pt>
                <c:pt idx="2">
                  <c:v>139.19</c:v>
                </c:pt>
                <c:pt idx="3">
                  <c:v>1808.66</c:v>
                </c:pt>
                <c:pt idx="4">
                  <c:v>149.14</c:v>
                </c:pt>
                <c:pt idx="5">
                  <c:v>115.08</c:v>
                </c:pt>
                <c:pt idx="6">
                  <c:v>127.32</c:v>
                </c:pt>
                <c:pt idx="7">
                  <c:v>151.68</c:v>
                </c:pt>
                <c:pt idx="8">
                  <c:v>109.44</c:v>
                </c:pt>
                <c:pt idx="9">
                  <c:v>120.72</c:v>
                </c:pt>
                <c:pt idx="10">
                  <c:v>109.68</c:v>
                </c:pt>
                <c:pt idx="11">
                  <c:v>120.58</c:v>
                </c:pt>
                <c:pt idx="12">
                  <c:v>300.33</c:v>
                </c:pt>
                <c:pt idx="13">
                  <c:v>398.46</c:v>
                </c:pt>
                <c:pt idx="14">
                  <c:v>263.57</c:v>
                </c:pt>
                <c:pt idx="15">
                  <c:v>118.66</c:v>
                </c:pt>
                <c:pt idx="16">
                  <c:v>133.39</c:v>
                </c:pt>
                <c:pt idx="17">
                  <c:v>149.18</c:v>
                </c:pt>
                <c:pt idx="18">
                  <c:v>139.9</c:v>
                </c:pt>
                <c:pt idx="19">
                  <c:v>118.81</c:v>
                </c:pt>
                <c:pt idx="20">
                  <c:v>123.2</c:v>
                </c:pt>
                <c:pt idx="21">
                  <c:v>122.69</c:v>
                </c:pt>
                <c:pt idx="22">
                  <c:v>130.15</c:v>
                </c:pt>
                <c:pt idx="23">
                  <c:v>144</c:v>
                </c:pt>
                <c:pt idx="24">
                  <c:v>119.28</c:v>
                </c:pt>
                <c:pt idx="25">
                  <c:v>130.78</c:v>
                </c:pt>
                <c:pt idx="26">
                  <c:v>97.38</c:v>
                </c:pt>
                <c:pt idx="27">
                  <c:v>85.23</c:v>
                </c:pt>
                <c:pt idx="28">
                  <c:v>65.17</c:v>
                </c:pt>
                <c:pt idx="29">
                  <c:v>69.02</c:v>
                </c:pt>
                <c:pt idx="30">
                  <c:v>94.89</c:v>
                </c:pt>
                <c:pt idx="31">
                  <c:v>112.77</c:v>
                </c:pt>
                <c:pt idx="32">
                  <c:v>110.42</c:v>
                </c:pt>
                <c:pt idx="33">
                  <c:v>96.12</c:v>
                </c:pt>
                <c:pt idx="34">
                  <c:v>107.5</c:v>
                </c:pt>
                <c:pt idx="35">
                  <c:v>137.2</c:v>
                </c:pt>
                <c:pt idx="36">
                  <c:v>205.86</c:v>
                </c:pt>
                <c:pt idx="37">
                  <c:v>170.32</c:v>
                </c:pt>
                <c:pt idx="38">
                  <c:v>156.82</c:v>
                </c:pt>
                <c:pt idx="39">
                  <c:v>137.17</c:v>
                </c:pt>
                <c:pt idx="40">
                  <c:v>156.9</c:v>
                </c:pt>
                <c:pt idx="41">
                  <c:v>148.03</c:v>
                </c:pt>
                <c:pt idx="42">
                  <c:v>141.67</c:v>
                </c:pt>
                <c:pt idx="43">
                  <c:v>160.66</c:v>
                </c:pt>
                <c:pt idx="44">
                  <c:v>160.83</c:v>
                </c:pt>
                <c:pt idx="45">
                  <c:v>168.69</c:v>
                </c:pt>
                <c:pt idx="46">
                  <c:v>170.31</c:v>
                </c:pt>
                <c:pt idx="47">
                  <c:v>240.35</c:v>
                </c:pt>
                <c:pt idx="48">
                  <c:v>158.28</c:v>
                </c:pt>
                <c:pt idx="49">
                  <c:v>154.04</c:v>
                </c:pt>
                <c:pt idx="50">
                  <c:v>345.13</c:v>
                </c:pt>
                <c:pt idx="51">
                  <c:v>172.35</c:v>
                </c:pt>
                <c:pt idx="52">
                  <c:v>180.46</c:v>
                </c:pt>
                <c:pt idx="53">
                  <c:v>383.88</c:v>
                </c:pt>
                <c:pt idx="54">
                  <c:v>453.11</c:v>
                </c:pt>
                <c:pt idx="55">
                  <c:v>241.92</c:v>
                </c:pt>
                <c:pt idx="56">
                  <c:v>1815.87</c:v>
                </c:pt>
                <c:pt idx="57">
                  <c:v>1951.76</c:v>
                </c:pt>
                <c:pt idx="58">
                  <c:v>192.79</c:v>
                </c:pt>
                <c:pt idx="59">
                  <c:v>400.39</c:v>
                </c:pt>
                <c:pt idx="60">
                  <c:v>1232.56</c:v>
                </c:pt>
                <c:pt idx="61">
                  <c:v>260.59</c:v>
                </c:pt>
                <c:pt idx="62">
                  <c:v>218.96</c:v>
                </c:pt>
                <c:pt idx="63">
                  <c:v>319.21</c:v>
                </c:pt>
                <c:pt idx="64">
                  <c:v>930.97</c:v>
                </c:pt>
                <c:pt idx="65">
                  <c:v>285.51</c:v>
                </c:pt>
                <c:pt idx="66">
                  <c:v>223.24</c:v>
                </c:pt>
                <c:pt idx="67">
                  <c:v>339.63</c:v>
                </c:pt>
                <c:pt idx="68">
                  <c:v>453.15</c:v>
                </c:pt>
                <c:pt idx="69">
                  <c:v>270.18</c:v>
                </c:pt>
                <c:pt idx="70">
                  <c:v>269.63</c:v>
                </c:pt>
                <c:pt idx="71">
                  <c:v>249.65</c:v>
                </c:pt>
                <c:pt idx="72">
                  <c:v>258.09</c:v>
                </c:pt>
                <c:pt idx="73">
                  <c:v>270</c:v>
                </c:pt>
                <c:pt idx="74">
                  <c:v>297.62</c:v>
                </c:pt>
                <c:pt idx="75">
                  <c:v>375.76</c:v>
                </c:pt>
                <c:pt idx="76">
                  <c:v>356.07</c:v>
                </c:pt>
                <c:pt idx="77">
                  <c:v>230.41</c:v>
                </c:pt>
                <c:pt idx="78">
                  <c:v>268.34</c:v>
                </c:pt>
                <c:pt idx="79">
                  <c:v>237.51</c:v>
                </c:pt>
                <c:pt idx="80">
                  <c:v>213.26</c:v>
                </c:pt>
                <c:pt idx="81">
                  <c:v>199.46</c:v>
                </c:pt>
                <c:pt idx="82">
                  <c:v>207.14</c:v>
                </c:pt>
                <c:pt idx="83">
                  <c:v>210.62</c:v>
                </c:pt>
                <c:pt idx="84">
                  <c:v>209.06</c:v>
                </c:pt>
                <c:pt idx="85">
                  <c:v>209.17</c:v>
                </c:pt>
                <c:pt idx="86">
                  <c:v>238.06</c:v>
                </c:pt>
                <c:pt idx="87">
                  <c:v>206.92</c:v>
                </c:pt>
                <c:pt idx="88">
                  <c:v>192.94</c:v>
                </c:pt>
                <c:pt idx="89">
                  <c:v>189.52</c:v>
                </c:pt>
                <c:pt idx="90">
                  <c:v>199.92</c:v>
                </c:pt>
                <c:pt idx="91">
                  <c:v>190.79</c:v>
                </c:pt>
                <c:pt idx="92">
                  <c:v>174.53</c:v>
                </c:pt>
                <c:pt idx="93">
                  <c:v>170.53</c:v>
                </c:pt>
                <c:pt idx="94">
                  <c:v>198.01</c:v>
                </c:pt>
                <c:pt idx="95">
                  <c:v>176.45</c:v>
                </c:pt>
                <c:pt idx="96">
                  <c:v>219.2</c:v>
                </c:pt>
                <c:pt idx="97">
                  <c:v>230.71</c:v>
                </c:pt>
                <c:pt idx="98">
                  <c:v>267.41</c:v>
                </c:pt>
                <c:pt idx="99">
                  <c:v>227.52</c:v>
                </c:pt>
                <c:pt idx="100">
                  <c:v>226.37</c:v>
                </c:pt>
                <c:pt idx="101">
                  <c:v>250.68</c:v>
                </c:pt>
                <c:pt idx="102">
                  <c:v>420.98</c:v>
                </c:pt>
                <c:pt idx="103">
                  <c:v>222.58</c:v>
                </c:pt>
              </c:numCache>
            </c:numRef>
          </c:val>
          <c:smooth val="0"/>
        </c:ser>
        <c:marker val="1"/>
        <c:axId val="11705021"/>
        <c:axId val="38236326"/>
      </c:lineChart>
      <c:catAx>
        <c:axId val="11705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36326"/>
        <c:crosses val="autoZero"/>
        <c:auto val="0"/>
        <c:lblOffset val="100"/>
        <c:tickLblSkip val="4"/>
        <c:noMultiLvlLbl val="0"/>
      </c:catAx>
      <c:valAx>
        <c:axId val="38236326"/>
        <c:scaling>
          <c:orientation val="minMax"/>
          <c:max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NOK / MWh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05021"/>
        <c:crossesAt val="1"/>
        <c:crossBetween val="between"/>
        <c:dispUnits/>
        <c:majorUnit val="100"/>
      </c:valAx>
      <c:catAx>
        <c:axId val="415697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583260"/>
        <c:crosses val="autoZero"/>
        <c:auto val="0"/>
        <c:lblOffset val="100"/>
        <c:tickLblSkip val="1"/>
        <c:noMultiLvlLbl val="0"/>
      </c:catAx>
      <c:valAx>
        <c:axId val="38583260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69731"/>
        <c:crosses val="max"/>
        <c:crossBetween val="between"/>
        <c:dispUnits/>
        <c:majorUnit val="40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25"/>
          <c:w val="0.80325"/>
          <c:h val="0.9535"/>
        </c:manualLayout>
      </c:layout>
      <c:barChart>
        <c:barDir val="col"/>
        <c:grouping val="clustered"/>
        <c:varyColors val="0"/>
        <c:ser>
          <c:idx val="0"/>
          <c:order val="1"/>
          <c:tx>
            <c:v>Maks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'[1]S28'!$V$58:$V$109</c:f>
              <c:numCache>
                <c:ptCount val="52"/>
                <c:pt idx="0">
                  <c:v>24.388366633049696</c:v>
                </c:pt>
                <c:pt idx="1">
                  <c:v>46.58242163491087</c:v>
                </c:pt>
                <c:pt idx="2">
                  <c:v>56.54378781017013</c:v>
                </c:pt>
                <c:pt idx="3">
                  <c:v>29.222487747579894</c:v>
                </c:pt>
                <c:pt idx="4">
                  <c:v>242.13165571340582</c:v>
                </c:pt>
                <c:pt idx="5">
                  <c:v>269.3713177716459</c:v>
                </c:pt>
                <c:pt idx="6">
                  <c:v>26.994832814808884</c:v>
                </c:pt>
                <c:pt idx="7">
                  <c:v>71.49041578424169</c:v>
                </c:pt>
                <c:pt idx="8">
                  <c:v>150.35558408908216</c:v>
                </c:pt>
                <c:pt idx="9">
                  <c:v>33.12625875708505</c:v>
                </c:pt>
                <c:pt idx="10">
                  <c:v>27.924152913927294</c:v>
                </c:pt>
                <c:pt idx="11">
                  <c:v>114.54923973089757</c:v>
                </c:pt>
                <c:pt idx="12">
                  <c:v>65.59059079699445</c:v>
                </c:pt>
                <c:pt idx="13">
                  <c:v>35.565525504964064</c:v>
                </c:pt>
                <c:pt idx="14">
                  <c:v>32.823089296022516</c:v>
                </c:pt>
                <c:pt idx="15">
                  <c:v>56.35073871560992</c:v>
                </c:pt>
                <c:pt idx="16">
                  <c:v>49.38013992880815</c:v>
                </c:pt>
                <c:pt idx="17">
                  <c:v>38.68969399773331</c:v>
                </c:pt>
                <c:pt idx="18">
                  <c:v>36.98954578971669</c:v>
                </c:pt>
                <c:pt idx="19">
                  <c:v>33.1006883939847</c:v>
                </c:pt>
                <c:pt idx="20">
                  <c:v>36.60219908195134</c:v>
                </c:pt>
                <c:pt idx="21">
                  <c:v>34.042787782115326</c:v>
                </c:pt>
                <c:pt idx="22">
                  <c:v>35.6906776578371</c:v>
                </c:pt>
                <c:pt idx="23">
                  <c:v>49.6635474295907</c:v>
                </c:pt>
                <c:pt idx="24">
                  <c:v>45.1779629811814</c:v>
                </c:pt>
                <c:pt idx="25">
                  <c:v>30.510309017650933</c:v>
                </c:pt>
                <c:pt idx="26">
                  <c:v>36.4406968758322</c:v>
                </c:pt>
                <c:pt idx="27">
                  <c:v>30.699034010867376</c:v>
                </c:pt>
                <c:pt idx="28">
                  <c:v>27.08788864037898</c:v>
                </c:pt>
                <c:pt idx="29">
                  <c:v>26.390242039631737</c:v>
                </c:pt>
                <c:pt idx="30">
                  <c:v>39.53058712252932</c:v>
                </c:pt>
                <c:pt idx="31">
                  <c:v>27.821758712242318</c:v>
                </c:pt>
                <c:pt idx="32">
                  <c:v>28.232211979289634</c:v>
                </c:pt>
                <c:pt idx="33">
                  <c:v>31.114405456915332</c:v>
                </c:pt>
                <c:pt idx="34">
                  <c:v>31.957500120464505</c:v>
                </c:pt>
                <c:pt idx="35">
                  <c:v>30</c:v>
                </c:pt>
                <c:pt idx="36">
                  <c:v>27</c:v>
                </c:pt>
                <c:pt idx="37">
                  <c:v>30</c:v>
                </c:pt>
                <c:pt idx="38">
                  <c:v>35</c:v>
                </c:pt>
                <c:pt idx="39">
                  <c:v>26</c:v>
                </c:pt>
                <c:pt idx="40">
                  <c:v>25</c:v>
                </c:pt>
                <c:pt idx="41">
                  <c:v>24</c:v>
                </c:pt>
                <c:pt idx="42">
                  <c:v>36</c:v>
                </c:pt>
                <c:pt idx="43">
                  <c:v>25.5</c:v>
                </c:pt>
                <c:pt idx="44">
                  <c:v>33.3</c:v>
                </c:pt>
                <c:pt idx="45">
                  <c:v>62</c:v>
                </c:pt>
                <c:pt idx="46">
                  <c:v>40</c:v>
                </c:pt>
                <c:pt idx="47">
                  <c:v>48.3</c:v>
                </c:pt>
                <c:pt idx="48">
                  <c:v>47.5</c:v>
                </c:pt>
                <c:pt idx="49">
                  <c:v>51</c:v>
                </c:pt>
                <c:pt idx="50">
                  <c:v>80</c:v>
                </c:pt>
                <c:pt idx="51">
                  <c:v>36.5</c:v>
                </c:pt>
              </c:numCache>
            </c:numRef>
          </c:val>
        </c:ser>
        <c:axId val="8582615"/>
        <c:axId val="10134672"/>
      </c:barChart>
      <c:barChart>
        <c:barDir val="col"/>
        <c:grouping val="clustered"/>
        <c:varyColors val="0"/>
        <c:ser>
          <c:idx val="1"/>
          <c:order val="0"/>
          <c:tx>
            <c:v>Omsetning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'[1]S28'!$T$58:$T$109</c:f>
              <c:numCache>
                <c:ptCount val="52"/>
                <c:pt idx="0">
                  <c:v>11</c:v>
                </c:pt>
                <c:pt idx="1">
                  <c:v>17</c:v>
                </c:pt>
                <c:pt idx="2">
                  <c:v>14</c:v>
                </c:pt>
                <c:pt idx="3">
                  <c:v>11</c:v>
                </c:pt>
                <c:pt idx="4">
                  <c:v>21</c:v>
                </c:pt>
                <c:pt idx="5">
                  <c:v>16</c:v>
                </c:pt>
                <c:pt idx="6">
                  <c:v>10</c:v>
                </c:pt>
                <c:pt idx="7">
                  <c:v>15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21</c:v>
                </c:pt>
                <c:pt idx="12">
                  <c:v>14</c:v>
                </c:pt>
                <c:pt idx="13">
                  <c:v>6</c:v>
                </c:pt>
                <c:pt idx="14">
                  <c:v>17</c:v>
                </c:pt>
                <c:pt idx="15">
                  <c:v>12</c:v>
                </c:pt>
                <c:pt idx="16">
                  <c:v>9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11</c:v>
                </c:pt>
                <c:pt idx="21">
                  <c:v>14</c:v>
                </c:pt>
                <c:pt idx="22">
                  <c:v>7</c:v>
                </c:pt>
                <c:pt idx="23">
                  <c:v>15</c:v>
                </c:pt>
                <c:pt idx="24">
                  <c:v>9</c:v>
                </c:pt>
                <c:pt idx="25">
                  <c:v>7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12</c:v>
                </c:pt>
                <c:pt idx="30">
                  <c:v>8</c:v>
                </c:pt>
                <c:pt idx="31">
                  <c:v>15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11</c:v>
                </c:pt>
                <c:pt idx="37">
                  <c:v>12</c:v>
                </c:pt>
                <c:pt idx="38">
                  <c:v>18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25</c:v>
                </c:pt>
                <c:pt idx="43">
                  <c:v>18</c:v>
                </c:pt>
                <c:pt idx="44">
                  <c:v>21</c:v>
                </c:pt>
                <c:pt idx="45">
                  <c:v>20</c:v>
                </c:pt>
                <c:pt idx="46">
                  <c:v>18</c:v>
                </c:pt>
                <c:pt idx="47">
                  <c:v>13</c:v>
                </c:pt>
                <c:pt idx="48">
                  <c:v>17</c:v>
                </c:pt>
                <c:pt idx="49">
                  <c:v>15</c:v>
                </c:pt>
                <c:pt idx="50">
                  <c:v>29</c:v>
                </c:pt>
                <c:pt idx="51">
                  <c:v>25</c:v>
                </c:pt>
              </c:numCache>
            </c:numRef>
          </c:val>
        </c:ser>
        <c:axId val="24103185"/>
        <c:axId val="15602074"/>
      </c:barChart>
      <c:lineChart>
        <c:grouping val="standard"/>
        <c:varyColors val="0"/>
        <c:ser>
          <c:idx val="2"/>
          <c:order val="2"/>
          <c:tx>
            <c:v>Min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'[1]S28'!$X$58:$X$109</c:f>
              <c:numCache>
                <c:ptCount val="52"/>
                <c:pt idx="0">
                  <c:v>12.241132338864613</c:v>
                </c:pt>
                <c:pt idx="1">
                  <c:v>12.602007785289898</c:v>
                </c:pt>
                <c:pt idx="2">
                  <c:v>14.863751580000406</c:v>
                </c:pt>
                <c:pt idx="3">
                  <c:v>12.615132245129411</c:v>
                </c:pt>
                <c:pt idx="4">
                  <c:v>12.388131222546344</c:v>
                </c:pt>
                <c:pt idx="5">
                  <c:v>14.590946379297488</c:v>
                </c:pt>
                <c:pt idx="6">
                  <c:v>9.481656153961797</c:v>
                </c:pt>
                <c:pt idx="7">
                  <c:v>16.651494359683625</c:v>
                </c:pt>
                <c:pt idx="8">
                  <c:v>15.128994319070769</c:v>
                </c:pt>
                <c:pt idx="9">
                  <c:v>16.647206177418372</c:v>
                </c:pt>
                <c:pt idx="10">
                  <c:v>0.8766841091653758</c:v>
                </c:pt>
                <c:pt idx="11">
                  <c:v>16.815210851610786</c:v>
                </c:pt>
                <c:pt idx="12">
                  <c:v>21.014787107984237</c:v>
                </c:pt>
                <c:pt idx="13">
                  <c:v>18.056343717904834</c:v>
                </c:pt>
                <c:pt idx="14">
                  <c:v>18.558346457134213</c:v>
                </c:pt>
                <c:pt idx="15">
                  <c:v>19.89599970377319</c:v>
                </c:pt>
                <c:pt idx="16">
                  <c:v>11.942753297055495</c:v>
                </c:pt>
                <c:pt idx="17">
                  <c:v>0.548923819188784</c:v>
                </c:pt>
                <c:pt idx="18">
                  <c:v>2.2087672025856424</c:v>
                </c:pt>
                <c:pt idx="19">
                  <c:v>2.776903388757105</c:v>
                </c:pt>
                <c:pt idx="20">
                  <c:v>3.882051417782718</c:v>
                </c:pt>
                <c:pt idx="21">
                  <c:v>4.941695000629644</c:v>
                </c:pt>
                <c:pt idx="22">
                  <c:v>16.331188867676975</c:v>
                </c:pt>
                <c:pt idx="23">
                  <c:v>18.956890424894436</c:v>
                </c:pt>
                <c:pt idx="24">
                  <c:v>4.386209998172951</c:v>
                </c:pt>
                <c:pt idx="25">
                  <c:v>13.0758467218504</c:v>
                </c:pt>
                <c:pt idx="26">
                  <c:v>18.437257347891293</c:v>
                </c:pt>
                <c:pt idx="27">
                  <c:v>10.809519017911047</c:v>
                </c:pt>
                <c:pt idx="28">
                  <c:v>4.875819955268216</c:v>
                </c:pt>
                <c:pt idx="29">
                  <c:v>6.355201144237847</c:v>
                </c:pt>
                <c:pt idx="30">
                  <c:v>5.420694643428428</c:v>
                </c:pt>
                <c:pt idx="31">
                  <c:v>2.182098722528809</c:v>
                </c:pt>
                <c:pt idx="32">
                  <c:v>9.194398537316546</c:v>
                </c:pt>
                <c:pt idx="33">
                  <c:v>17.039771295880477</c:v>
                </c:pt>
                <c:pt idx="34">
                  <c:v>5.623718429693468</c:v>
                </c:pt>
                <c:pt idx="35">
                  <c:v>1</c:v>
                </c:pt>
                <c:pt idx="36">
                  <c:v>1.5</c:v>
                </c:pt>
                <c:pt idx="37">
                  <c:v>3</c:v>
                </c:pt>
                <c:pt idx="38">
                  <c:v>11</c:v>
                </c:pt>
                <c:pt idx="39">
                  <c:v>9</c:v>
                </c:pt>
                <c:pt idx="40">
                  <c:v>0.2</c:v>
                </c:pt>
                <c:pt idx="41">
                  <c:v>9.2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15</c:v>
                </c:pt>
                <c:pt idx="46">
                  <c:v>18.4</c:v>
                </c:pt>
                <c:pt idx="47">
                  <c:v>16.5</c:v>
                </c:pt>
                <c:pt idx="48">
                  <c:v>16.1</c:v>
                </c:pt>
                <c:pt idx="49">
                  <c:v>15.5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axId val="24103185"/>
        <c:axId val="15602074"/>
      </c:lineChart>
      <c:catAx>
        <c:axId val="8582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34672"/>
        <c:crosses val="autoZero"/>
        <c:auto val="0"/>
        <c:lblOffset val="100"/>
        <c:tickLblSkip val="2"/>
        <c:noMultiLvlLbl val="0"/>
      </c:catAx>
      <c:valAx>
        <c:axId val="101346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82615"/>
        <c:crossesAt val="1"/>
        <c:crossBetween val="between"/>
        <c:dispUnits/>
      </c:valAx>
      <c:catAx>
        <c:axId val="24103185"/>
        <c:scaling>
          <c:orientation val="minMax"/>
        </c:scaling>
        <c:axPos val="b"/>
        <c:delete val="1"/>
        <c:majorTickMark val="out"/>
        <c:minorTickMark val="none"/>
        <c:tickLblPos val="nextTo"/>
        <c:crossAx val="15602074"/>
        <c:crosses val="autoZero"/>
        <c:auto val="0"/>
        <c:lblOffset val="100"/>
        <c:tickLblSkip val="1"/>
        <c:noMultiLvlLbl val="0"/>
      </c:catAx>
      <c:valAx>
        <c:axId val="156020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031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0375"/>
          <c:w val="0.15975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6425"/>
          <c:w val="0.9792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'[1]S28'!$X$57</c:f>
              <c:strCache>
                <c:ptCount val="1"/>
                <c:pt idx="0">
                  <c:v>F 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'[1]S28'!$X$58:$X$109</c:f>
              <c:numCache>
                <c:ptCount val="52"/>
                <c:pt idx="0">
                  <c:v>12.241132338864613</c:v>
                </c:pt>
                <c:pt idx="1">
                  <c:v>12.602007785289898</c:v>
                </c:pt>
                <c:pt idx="2">
                  <c:v>14.863751580000406</c:v>
                </c:pt>
                <c:pt idx="3">
                  <c:v>12.615132245129411</c:v>
                </c:pt>
                <c:pt idx="4">
                  <c:v>12.388131222546344</c:v>
                </c:pt>
                <c:pt idx="5">
                  <c:v>14.590946379297488</c:v>
                </c:pt>
                <c:pt idx="6">
                  <c:v>9.481656153961797</c:v>
                </c:pt>
                <c:pt idx="7">
                  <c:v>16.651494359683625</c:v>
                </c:pt>
                <c:pt idx="8">
                  <c:v>15.128994319070769</c:v>
                </c:pt>
                <c:pt idx="9">
                  <c:v>16.647206177418372</c:v>
                </c:pt>
                <c:pt idx="10">
                  <c:v>0.8766841091653758</c:v>
                </c:pt>
                <c:pt idx="11">
                  <c:v>16.815210851610786</c:v>
                </c:pt>
                <c:pt idx="12">
                  <c:v>21.014787107984237</c:v>
                </c:pt>
                <c:pt idx="13">
                  <c:v>18.056343717904834</c:v>
                </c:pt>
                <c:pt idx="14">
                  <c:v>18.558346457134213</c:v>
                </c:pt>
                <c:pt idx="15">
                  <c:v>19.89599970377319</c:v>
                </c:pt>
                <c:pt idx="16">
                  <c:v>11.942753297055495</c:v>
                </c:pt>
                <c:pt idx="17">
                  <c:v>0.548923819188784</c:v>
                </c:pt>
                <c:pt idx="18">
                  <c:v>2.2087672025856424</c:v>
                </c:pt>
                <c:pt idx="19">
                  <c:v>2.776903388757105</c:v>
                </c:pt>
                <c:pt idx="20">
                  <c:v>3.882051417782718</c:v>
                </c:pt>
                <c:pt idx="21">
                  <c:v>4.941695000629644</c:v>
                </c:pt>
                <c:pt idx="22">
                  <c:v>16.331188867676975</c:v>
                </c:pt>
                <c:pt idx="23">
                  <c:v>18.956890424894436</c:v>
                </c:pt>
                <c:pt idx="24">
                  <c:v>4.386209998172951</c:v>
                </c:pt>
                <c:pt idx="25">
                  <c:v>13.0758467218504</c:v>
                </c:pt>
                <c:pt idx="26">
                  <c:v>18.437257347891293</c:v>
                </c:pt>
                <c:pt idx="27">
                  <c:v>10.809519017911047</c:v>
                </c:pt>
                <c:pt idx="28">
                  <c:v>4.875819955268216</c:v>
                </c:pt>
                <c:pt idx="29">
                  <c:v>6.355201144237847</c:v>
                </c:pt>
                <c:pt idx="30">
                  <c:v>5.420694643428428</c:v>
                </c:pt>
                <c:pt idx="31">
                  <c:v>2.182098722528809</c:v>
                </c:pt>
                <c:pt idx="32">
                  <c:v>9.194398537316546</c:v>
                </c:pt>
                <c:pt idx="33">
                  <c:v>17.039771295880477</c:v>
                </c:pt>
                <c:pt idx="34">
                  <c:v>5.623718429693468</c:v>
                </c:pt>
                <c:pt idx="35">
                  <c:v>1</c:v>
                </c:pt>
                <c:pt idx="36">
                  <c:v>1.5</c:v>
                </c:pt>
                <c:pt idx="37">
                  <c:v>3</c:v>
                </c:pt>
                <c:pt idx="38">
                  <c:v>11</c:v>
                </c:pt>
                <c:pt idx="39">
                  <c:v>9</c:v>
                </c:pt>
                <c:pt idx="40">
                  <c:v>0.2</c:v>
                </c:pt>
                <c:pt idx="41">
                  <c:v>9.2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15</c:v>
                </c:pt>
                <c:pt idx="46">
                  <c:v>18.4</c:v>
                </c:pt>
                <c:pt idx="47">
                  <c:v>16.5</c:v>
                </c:pt>
                <c:pt idx="48">
                  <c:v>16.1</c:v>
                </c:pt>
                <c:pt idx="49">
                  <c:v>15.5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'[1]S28'!$V$57</c:f>
              <c:strCache>
                <c:ptCount val="1"/>
                <c:pt idx="0">
                  <c:v>F Max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'[1]S28'!$Y$58:$Y$109</c:f>
              <c:numCache>
                <c:ptCount val="52"/>
              </c:numCache>
            </c:numRef>
          </c:val>
        </c:ser>
        <c:overlap val="60"/>
        <c:axId val="6200939"/>
        <c:axId val="55808452"/>
      </c:barChart>
      <c:barChart>
        <c:barDir val="col"/>
        <c:grouping val="stacked"/>
        <c:varyColors val="0"/>
        <c:ser>
          <c:idx val="3"/>
          <c:order val="3"/>
          <c:tx>
            <c:strRef>
              <c:f>'[1]S28'!$AB$57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'[1]S28'!$AB$58:$AB$109</c:f>
              <c:numCache>
                <c:ptCount val="52"/>
              </c:numCache>
            </c:numRef>
          </c:val>
        </c:ser>
        <c:ser>
          <c:idx val="5"/>
          <c:order val="5"/>
          <c:tx>
            <c:strRef>
              <c:f>'[1]S28'!$Z$57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'[1]S28'!$AC$58:$AC$109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-70"/>
        <c:axId val="32514021"/>
        <c:axId val="24190734"/>
      </c:barChart>
      <c:lineChart>
        <c:grouping val="standard"/>
        <c:varyColors val="0"/>
        <c:ser>
          <c:idx val="1"/>
          <c:order val="1"/>
          <c:tx>
            <c:strRef>
              <c:f>'[1]S28'!$W$57</c:f>
              <c:strCache>
                <c:ptCount val="1"/>
                <c:pt idx="0">
                  <c:v>F Avg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'[1]S28'!$W$58:$W$109</c:f>
              <c:numCache>
                <c:ptCount val="52"/>
                <c:pt idx="0">
                  <c:v>17.134191031875176</c:v>
                </c:pt>
                <c:pt idx="1">
                  <c:v>20.660727012740445</c:v>
                </c:pt>
                <c:pt idx="2">
                  <c:v>24.132088654338876</c:v>
                </c:pt>
                <c:pt idx="3">
                  <c:v>19.954533560656277</c:v>
                </c:pt>
                <c:pt idx="4">
                  <c:v>30.792141250001187</c:v>
                </c:pt>
                <c:pt idx="5">
                  <c:v>37.20824224123842</c:v>
                </c:pt>
                <c:pt idx="6">
                  <c:v>20.189823399524972</c:v>
                </c:pt>
                <c:pt idx="7">
                  <c:v>23.606570003127334</c:v>
                </c:pt>
                <c:pt idx="8">
                  <c:v>33.91044113538237</c:v>
                </c:pt>
                <c:pt idx="9">
                  <c:v>23.57048952994586</c:v>
                </c:pt>
                <c:pt idx="10">
                  <c:v>23.193057497582096</c:v>
                </c:pt>
                <c:pt idx="11">
                  <c:v>28.193290969627142</c:v>
                </c:pt>
                <c:pt idx="12">
                  <c:v>26.404335556512823</c:v>
                </c:pt>
                <c:pt idx="13">
                  <c:v>24.98882757362567</c:v>
                </c:pt>
                <c:pt idx="14">
                  <c:v>24.9065280670013</c:v>
                </c:pt>
                <c:pt idx="15">
                  <c:v>28.3933475866772</c:v>
                </c:pt>
                <c:pt idx="16">
                  <c:v>25.303787588822487</c:v>
                </c:pt>
                <c:pt idx="17">
                  <c:v>20.076803112568943</c:v>
                </c:pt>
                <c:pt idx="18">
                  <c:v>21.62823808917454</c:v>
                </c:pt>
                <c:pt idx="19">
                  <c:v>20.774317179477396</c:v>
                </c:pt>
                <c:pt idx="20">
                  <c:v>23.465664013753702</c:v>
                </c:pt>
                <c:pt idx="21">
                  <c:v>25.277182494728585</c:v>
                </c:pt>
                <c:pt idx="22">
                  <c:v>25.810155505494063</c:v>
                </c:pt>
                <c:pt idx="23">
                  <c:v>27.61193307992521</c:v>
                </c:pt>
                <c:pt idx="24">
                  <c:v>22.999324181832588</c:v>
                </c:pt>
                <c:pt idx="25">
                  <c:v>25.139680125681302</c:v>
                </c:pt>
                <c:pt idx="26">
                  <c:v>26.51277979452535</c:v>
                </c:pt>
                <c:pt idx="27">
                  <c:v>24.321417790299858</c:v>
                </c:pt>
                <c:pt idx="28">
                  <c:v>19.887838642060895</c:v>
                </c:pt>
                <c:pt idx="29">
                  <c:v>20.152802596132137</c:v>
                </c:pt>
                <c:pt idx="30">
                  <c:v>21.655048905740365</c:v>
                </c:pt>
                <c:pt idx="31">
                  <c:v>21.028958726916837</c:v>
                </c:pt>
                <c:pt idx="32">
                  <c:v>21.703110068166424</c:v>
                </c:pt>
                <c:pt idx="33">
                  <c:v>23.88416728074973</c:v>
                </c:pt>
                <c:pt idx="34">
                  <c:v>20.793301236653168</c:v>
                </c:pt>
                <c:pt idx="35">
                  <c:v>19</c:v>
                </c:pt>
                <c:pt idx="36">
                  <c:v>20</c:v>
                </c:pt>
                <c:pt idx="37">
                  <c:v>17.88</c:v>
                </c:pt>
                <c:pt idx="38">
                  <c:v>22</c:v>
                </c:pt>
                <c:pt idx="39">
                  <c:v>19.6</c:v>
                </c:pt>
                <c:pt idx="40">
                  <c:v>17.4</c:v>
                </c:pt>
                <c:pt idx="41">
                  <c:v>19.24</c:v>
                </c:pt>
                <c:pt idx="42">
                  <c:v>21</c:v>
                </c:pt>
                <c:pt idx="43">
                  <c:v>18.309994568169476</c:v>
                </c:pt>
                <c:pt idx="44">
                  <c:v>21.9</c:v>
                </c:pt>
                <c:pt idx="45">
                  <c:v>24</c:v>
                </c:pt>
                <c:pt idx="46">
                  <c:v>24</c:v>
                </c:pt>
                <c:pt idx="47">
                  <c:v>22.9</c:v>
                </c:pt>
                <c:pt idx="48">
                  <c:v>23.8</c:v>
                </c:pt>
                <c:pt idx="49">
                  <c:v>25.2</c:v>
                </c:pt>
                <c:pt idx="50">
                  <c:v>31.2</c:v>
                </c:pt>
                <c:pt idx="51">
                  <c:v>24.6</c:v>
                </c:pt>
              </c:numCache>
            </c:numRef>
          </c:val>
          <c:smooth val="0"/>
        </c:ser>
        <c:axId val="6200939"/>
        <c:axId val="55808452"/>
      </c:lineChart>
      <c:lineChart>
        <c:grouping val="standard"/>
        <c:varyColors val="0"/>
        <c:ser>
          <c:idx val="4"/>
          <c:order val="4"/>
          <c:tx>
            <c:strRef>
              <c:f>'[1]S28'!$AA$57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'[1]S28'!$AA$58:$AA$109</c:f>
              <c:numCache>
                <c:ptCount val="52"/>
              </c:numCache>
            </c:numRef>
          </c:val>
          <c:smooth val="0"/>
        </c:ser>
        <c:axId val="32514021"/>
        <c:axId val="24190734"/>
      </c:lineChart>
      <c:catAx>
        <c:axId val="620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Uke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8452"/>
        <c:crosses val="autoZero"/>
        <c:auto val="1"/>
        <c:lblOffset val="100"/>
        <c:tickLblSkip val="2"/>
        <c:noMultiLvlLbl val="0"/>
      </c:catAx>
      <c:valAx>
        <c:axId val="55808452"/>
        <c:scaling>
          <c:orientation val="minMax"/>
          <c:max val="5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EUR/MWh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939"/>
        <c:crossesAt val="1"/>
        <c:crossBetween val="midCat"/>
        <c:dispUnits/>
      </c:valAx>
      <c:catAx>
        <c:axId val="32514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190734"/>
        <c:crosses val="autoZero"/>
        <c:auto val="1"/>
        <c:lblOffset val="100"/>
        <c:tickLblSkip val="1"/>
        <c:noMultiLvlLbl val="0"/>
      </c:catAx>
      <c:valAx>
        <c:axId val="24190734"/>
        <c:scaling>
          <c:orientation val="minMax"/>
          <c:max val="7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4021"/>
        <c:crosses val="max"/>
        <c:crossBetween val="midCat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365"/>
          <c:w val="0.244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075"/>
          <c:w val="0.98875"/>
          <c:h val="0.94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'[1]S28'!$O$4</c:f>
              <c:strCache>
                <c:ptCount val="1"/>
                <c:pt idx="0">
                  <c:v>  GWh / v.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'[1]S28'!$T$58:$T$109</c:f>
              <c:numCache>
                <c:ptCount val="52"/>
                <c:pt idx="0">
                  <c:v>11</c:v>
                </c:pt>
                <c:pt idx="1">
                  <c:v>17</c:v>
                </c:pt>
                <c:pt idx="2">
                  <c:v>14</c:v>
                </c:pt>
                <c:pt idx="3">
                  <c:v>11</c:v>
                </c:pt>
                <c:pt idx="4">
                  <c:v>21</c:v>
                </c:pt>
                <c:pt idx="5">
                  <c:v>16</c:v>
                </c:pt>
                <c:pt idx="6">
                  <c:v>10</c:v>
                </c:pt>
                <c:pt idx="7">
                  <c:v>15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21</c:v>
                </c:pt>
                <c:pt idx="12">
                  <c:v>14</c:v>
                </c:pt>
                <c:pt idx="13">
                  <c:v>6</c:v>
                </c:pt>
                <c:pt idx="14">
                  <c:v>17</c:v>
                </c:pt>
                <c:pt idx="15">
                  <c:v>12</c:v>
                </c:pt>
                <c:pt idx="16">
                  <c:v>9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11</c:v>
                </c:pt>
                <c:pt idx="21">
                  <c:v>14</c:v>
                </c:pt>
                <c:pt idx="22">
                  <c:v>7</c:v>
                </c:pt>
                <c:pt idx="23">
                  <c:v>15</c:v>
                </c:pt>
                <c:pt idx="24">
                  <c:v>9</c:v>
                </c:pt>
                <c:pt idx="25">
                  <c:v>7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12</c:v>
                </c:pt>
                <c:pt idx="30">
                  <c:v>8</c:v>
                </c:pt>
                <c:pt idx="31">
                  <c:v>15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11</c:v>
                </c:pt>
                <c:pt idx="37">
                  <c:v>12</c:v>
                </c:pt>
                <c:pt idx="38">
                  <c:v>18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25</c:v>
                </c:pt>
                <c:pt idx="43">
                  <c:v>18</c:v>
                </c:pt>
                <c:pt idx="44">
                  <c:v>21</c:v>
                </c:pt>
                <c:pt idx="45">
                  <c:v>20</c:v>
                </c:pt>
                <c:pt idx="46">
                  <c:v>18</c:v>
                </c:pt>
                <c:pt idx="47">
                  <c:v>13</c:v>
                </c:pt>
                <c:pt idx="48">
                  <c:v>17</c:v>
                </c:pt>
                <c:pt idx="49">
                  <c:v>15</c:v>
                </c:pt>
                <c:pt idx="50">
                  <c:v>29</c:v>
                </c:pt>
                <c:pt idx="51">
                  <c:v>25</c:v>
                </c:pt>
              </c:numCache>
            </c:numRef>
          </c:val>
        </c:ser>
        <c:axId val="16390015"/>
        <c:axId val="13292408"/>
      </c:barChart>
      <c:lineChart>
        <c:grouping val="standard"/>
        <c:varyColors val="0"/>
        <c:ser>
          <c:idx val="1"/>
          <c:order val="0"/>
          <c:tx>
            <c:strRef>
              <c:f>'[1]S28'!$L$4</c:f>
              <c:strCache>
                <c:ptCount val="1"/>
                <c:pt idx="0">
                  <c:v>  NOK / MWh 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'[1]S28'!$W$58:$W$109</c:f>
              <c:numCache>
                <c:ptCount val="52"/>
                <c:pt idx="0">
                  <c:v>17.134191031875176</c:v>
                </c:pt>
                <c:pt idx="1">
                  <c:v>20.660727012740445</c:v>
                </c:pt>
                <c:pt idx="2">
                  <c:v>24.132088654338876</c:v>
                </c:pt>
                <c:pt idx="3">
                  <c:v>19.954533560656277</c:v>
                </c:pt>
                <c:pt idx="4">
                  <c:v>30.792141250001187</c:v>
                </c:pt>
                <c:pt idx="5">
                  <c:v>37.20824224123842</c:v>
                </c:pt>
                <c:pt idx="6">
                  <c:v>20.189823399524972</c:v>
                </c:pt>
                <c:pt idx="7">
                  <c:v>23.606570003127334</c:v>
                </c:pt>
                <c:pt idx="8">
                  <c:v>33.91044113538237</c:v>
                </c:pt>
                <c:pt idx="9">
                  <c:v>23.57048952994586</c:v>
                </c:pt>
                <c:pt idx="10">
                  <c:v>23.193057497582096</c:v>
                </c:pt>
                <c:pt idx="11">
                  <c:v>28.193290969627142</c:v>
                </c:pt>
                <c:pt idx="12">
                  <c:v>26.404335556512823</c:v>
                </c:pt>
                <c:pt idx="13">
                  <c:v>24.98882757362567</c:v>
                </c:pt>
                <c:pt idx="14">
                  <c:v>24.9065280670013</c:v>
                </c:pt>
                <c:pt idx="15">
                  <c:v>28.3933475866772</c:v>
                </c:pt>
                <c:pt idx="16">
                  <c:v>25.303787588822487</c:v>
                </c:pt>
                <c:pt idx="17">
                  <c:v>20.076803112568943</c:v>
                </c:pt>
                <c:pt idx="18">
                  <c:v>21.62823808917454</c:v>
                </c:pt>
                <c:pt idx="19">
                  <c:v>20.774317179477396</c:v>
                </c:pt>
                <c:pt idx="20">
                  <c:v>23.465664013753702</c:v>
                </c:pt>
                <c:pt idx="21">
                  <c:v>25.277182494728585</c:v>
                </c:pt>
                <c:pt idx="22">
                  <c:v>25.810155505494063</c:v>
                </c:pt>
                <c:pt idx="23">
                  <c:v>27.61193307992521</c:v>
                </c:pt>
                <c:pt idx="24">
                  <c:v>22.999324181832588</c:v>
                </c:pt>
                <c:pt idx="25">
                  <c:v>25.139680125681302</c:v>
                </c:pt>
                <c:pt idx="26">
                  <c:v>26.51277979452535</c:v>
                </c:pt>
                <c:pt idx="27">
                  <c:v>24.321417790299858</c:v>
                </c:pt>
                <c:pt idx="28">
                  <c:v>19.887838642060895</c:v>
                </c:pt>
                <c:pt idx="29">
                  <c:v>20.152802596132137</c:v>
                </c:pt>
                <c:pt idx="30">
                  <c:v>21.655048905740365</c:v>
                </c:pt>
                <c:pt idx="31">
                  <c:v>21.028958726916837</c:v>
                </c:pt>
                <c:pt idx="32">
                  <c:v>21.703110068166424</c:v>
                </c:pt>
                <c:pt idx="33">
                  <c:v>23.88416728074973</c:v>
                </c:pt>
                <c:pt idx="34">
                  <c:v>20.793301236653168</c:v>
                </c:pt>
                <c:pt idx="35">
                  <c:v>19</c:v>
                </c:pt>
                <c:pt idx="36">
                  <c:v>20</c:v>
                </c:pt>
                <c:pt idx="37">
                  <c:v>17.88</c:v>
                </c:pt>
                <c:pt idx="38">
                  <c:v>22</c:v>
                </c:pt>
                <c:pt idx="39">
                  <c:v>19.6</c:v>
                </c:pt>
                <c:pt idx="40">
                  <c:v>17.4</c:v>
                </c:pt>
                <c:pt idx="41">
                  <c:v>19.24</c:v>
                </c:pt>
                <c:pt idx="42">
                  <c:v>21</c:v>
                </c:pt>
                <c:pt idx="43">
                  <c:v>18.309994568169476</c:v>
                </c:pt>
                <c:pt idx="44">
                  <c:v>21.9</c:v>
                </c:pt>
                <c:pt idx="45">
                  <c:v>24</c:v>
                </c:pt>
                <c:pt idx="46">
                  <c:v>24</c:v>
                </c:pt>
                <c:pt idx="47">
                  <c:v>22.9</c:v>
                </c:pt>
                <c:pt idx="48">
                  <c:v>23.8</c:v>
                </c:pt>
                <c:pt idx="49">
                  <c:v>25.2</c:v>
                </c:pt>
                <c:pt idx="50">
                  <c:v>31.2</c:v>
                </c:pt>
                <c:pt idx="51">
                  <c:v>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'[1]S28'!$M$4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'[1]S28'!$X$58:$X$109</c:f>
              <c:numCache>
                <c:ptCount val="52"/>
                <c:pt idx="0">
                  <c:v>12.241132338864613</c:v>
                </c:pt>
                <c:pt idx="1">
                  <c:v>12.602007785289898</c:v>
                </c:pt>
                <c:pt idx="2">
                  <c:v>14.863751580000406</c:v>
                </c:pt>
                <c:pt idx="3">
                  <c:v>12.615132245129411</c:v>
                </c:pt>
                <c:pt idx="4">
                  <c:v>12.388131222546344</c:v>
                </c:pt>
                <c:pt idx="5">
                  <c:v>14.590946379297488</c:v>
                </c:pt>
                <c:pt idx="6">
                  <c:v>9.481656153961797</c:v>
                </c:pt>
                <c:pt idx="7">
                  <c:v>16.651494359683625</c:v>
                </c:pt>
                <c:pt idx="8">
                  <c:v>15.128994319070769</c:v>
                </c:pt>
                <c:pt idx="9">
                  <c:v>16.647206177418372</c:v>
                </c:pt>
                <c:pt idx="10">
                  <c:v>0.8766841091653758</c:v>
                </c:pt>
                <c:pt idx="11">
                  <c:v>16.815210851610786</c:v>
                </c:pt>
                <c:pt idx="12">
                  <c:v>21.014787107984237</c:v>
                </c:pt>
                <c:pt idx="13">
                  <c:v>18.056343717904834</c:v>
                </c:pt>
                <c:pt idx="14">
                  <c:v>18.558346457134213</c:v>
                </c:pt>
                <c:pt idx="15">
                  <c:v>19.89599970377319</c:v>
                </c:pt>
                <c:pt idx="16">
                  <c:v>11.942753297055495</c:v>
                </c:pt>
                <c:pt idx="17">
                  <c:v>0.548923819188784</c:v>
                </c:pt>
                <c:pt idx="18">
                  <c:v>2.2087672025856424</c:v>
                </c:pt>
                <c:pt idx="19">
                  <c:v>2.776903388757105</c:v>
                </c:pt>
                <c:pt idx="20">
                  <c:v>3.882051417782718</c:v>
                </c:pt>
                <c:pt idx="21">
                  <c:v>4.941695000629644</c:v>
                </c:pt>
                <c:pt idx="22">
                  <c:v>16.331188867676975</c:v>
                </c:pt>
                <c:pt idx="23">
                  <c:v>18.956890424894436</c:v>
                </c:pt>
                <c:pt idx="24">
                  <c:v>4.386209998172951</c:v>
                </c:pt>
                <c:pt idx="25">
                  <c:v>13.0758467218504</c:v>
                </c:pt>
                <c:pt idx="26">
                  <c:v>18.437257347891293</c:v>
                </c:pt>
                <c:pt idx="27">
                  <c:v>10.809519017911047</c:v>
                </c:pt>
                <c:pt idx="28">
                  <c:v>4.875819955268216</c:v>
                </c:pt>
                <c:pt idx="29">
                  <c:v>6.355201144237847</c:v>
                </c:pt>
                <c:pt idx="30">
                  <c:v>5.420694643428428</c:v>
                </c:pt>
                <c:pt idx="31">
                  <c:v>2.182098722528809</c:v>
                </c:pt>
                <c:pt idx="32">
                  <c:v>9.194398537316546</c:v>
                </c:pt>
                <c:pt idx="33">
                  <c:v>17.039771295880477</c:v>
                </c:pt>
                <c:pt idx="34">
                  <c:v>5.623718429693468</c:v>
                </c:pt>
                <c:pt idx="35">
                  <c:v>1</c:v>
                </c:pt>
                <c:pt idx="36">
                  <c:v>1.5</c:v>
                </c:pt>
                <c:pt idx="37">
                  <c:v>3</c:v>
                </c:pt>
                <c:pt idx="38">
                  <c:v>11</c:v>
                </c:pt>
                <c:pt idx="39">
                  <c:v>9</c:v>
                </c:pt>
                <c:pt idx="40">
                  <c:v>0.2</c:v>
                </c:pt>
                <c:pt idx="41">
                  <c:v>9.2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15</c:v>
                </c:pt>
                <c:pt idx="46">
                  <c:v>18.4</c:v>
                </c:pt>
                <c:pt idx="47">
                  <c:v>16.5</c:v>
                </c:pt>
                <c:pt idx="48">
                  <c:v>16.1</c:v>
                </c:pt>
                <c:pt idx="49">
                  <c:v>15.5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'[1]S28'!$N$4</c:f>
              <c:strCache>
                <c:ptCount val="1"/>
                <c:pt idx="0">
                  <c:v>maks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'[1]S28'!$R$58:$R$109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'[1]S28'!$V$58:$V$109</c:f>
              <c:numCache>
                <c:ptCount val="52"/>
                <c:pt idx="0">
                  <c:v>24.388366633049696</c:v>
                </c:pt>
                <c:pt idx="1">
                  <c:v>46.58242163491087</c:v>
                </c:pt>
                <c:pt idx="2">
                  <c:v>56.54378781017013</c:v>
                </c:pt>
                <c:pt idx="3">
                  <c:v>29.222487747579894</c:v>
                </c:pt>
                <c:pt idx="4">
                  <c:v>242.13165571340582</c:v>
                </c:pt>
                <c:pt idx="5">
                  <c:v>269.3713177716459</c:v>
                </c:pt>
                <c:pt idx="6">
                  <c:v>26.994832814808884</c:v>
                </c:pt>
                <c:pt idx="7">
                  <c:v>71.49041578424169</c:v>
                </c:pt>
                <c:pt idx="8">
                  <c:v>150.35558408908216</c:v>
                </c:pt>
                <c:pt idx="9">
                  <c:v>33.12625875708505</c:v>
                </c:pt>
                <c:pt idx="10">
                  <c:v>27.924152913927294</c:v>
                </c:pt>
                <c:pt idx="11">
                  <c:v>114.54923973089757</c:v>
                </c:pt>
                <c:pt idx="12">
                  <c:v>65.59059079699445</c:v>
                </c:pt>
                <c:pt idx="13">
                  <c:v>35.565525504964064</c:v>
                </c:pt>
                <c:pt idx="14">
                  <c:v>32.823089296022516</c:v>
                </c:pt>
                <c:pt idx="15">
                  <c:v>56.35073871560992</c:v>
                </c:pt>
                <c:pt idx="16">
                  <c:v>49.38013992880815</c:v>
                </c:pt>
                <c:pt idx="17">
                  <c:v>38.68969399773331</c:v>
                </c:pt>
                <c:pt idx="18">
                  <c:v>36.98954578971669</c:v>
                </c:pt>
                <c:pt idx="19">
                  <c:v>33.1006883939847</c:v>
                </c:pt>
                <c:pt idx="20">
                  <c:v>36.60219908195134</c:v>
                </c:pt>
                <c:pt idx="21">
                  <c:v>34.042787782115326</c:v>
                </c:pt>
                <c:pt idx="22">
                  <c:v>35.6906776578371</c:v>
                </c:pt>
                <c:pt idx="23">
                  <c:v>49.6635474295907</c:v>
                </c:pt>
                <c:pt idx="24">
                  <c:v>45.1779629811814</c:v>
                </c:pt>
                <c:pt idx="25">
                  <c:v>30.510309017650933</c:v>
                </c:pt>
                <c:pt idx="26">
                  <c:v>36.4406968758322</c:v>
                </c:pt>
                <c:pt idx="27">
                  <c:v>30.699034010867376</c:v>
                </c:pt>
                <c:pt idx="28">
                  <c:v>27.08788864037898</c:v>
                </c:pt>
                <c:pt idx="29">
                  <c:v>26.390242039631737</c:v>
                </c:pt>
                <c:pt idx="30">
                  <c:v>39.53058712252932</c:v>
                </c:pt>
                <c:pt idx="31">
                  <c:v>27.821758712242318</c:v>
                </c:pt>
                <c:pt idx="32">
                  <c:v>28.232211979289634</c:v>
                </c:pt>
                <c:pt idx="33">
                  <c:v>31.114405456915332</c:v>
                </c:pt>
                <c:pt idx="34">
                  <c:v>31.957500120464505</c:v>
                </c:pt>
                <c:pt idx="35">
                  <c:v>30</c:v>
                </c:pt>
                <c:pt idx="36">
                  <c:v>27</c:v>
                </c:pt>
                <c:pt idx="37">
                  <c:v>30</c:v>
                </c:pt>
                <c:pt idx="38">
                  <c:v>35</c:v>
                </c:pt>
                <c:pt idx="39">
                  <c:v>26</c:v>
                </c:pt>
                <c:pt idx="40">
                  <c:v>25</c:v>
                </c:pt>
                <c:pt idx="41">
                  <c:v>24</c:v>
                </c:pt>
                <c:pt idx="42">
                  <c:v>36</c:v>
                </c:pt>
                <c:pt idx="43">
                  <c:v>25.5</c:v>
                </c:pt>
                <c:pt idx="44">
                  <c:v>33.3</c:v>
                </c:pt>
                <c:pt idx="45">
                  <c:v>62</c:v>
                </c:pt>
                <c:pt idx="46">
                  <c:v>40</c:v>
                </c:pt>
                <c:pt idx="47">
                  <c:v>48.3</c:v>
                </c:pt>
                <c:pt idx="48">
                  <c:v>47.5</c:v>
                </c:pt>
                <c:pt idx="49">
                  <c:v>51</c:v>
                </c:pt>
                <c:pt idx="50">
                  <c:v>80</c:v>
                </c:pt>
                <c:pt idx="51">
                  <c:v>36.5</c:v>
                </c:pt>
              </c:numCache>
            </c:numRef>
          </c:val>
          <c:smooth val="0"/>
        </c:ser>
        <c:marker val="1"/>
        <c:axId val="52522809"/>
        <c:axId val="2943234"/>
      </c:lineChart>
      <c:catAx>
        <c:axId val="525228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3234"/>
        <c:crosses val="autoZero"/>
        <c:auto val="0"/>
        <c:lblOffset val="100"/>
        <c:tickLblSkip val="4"/>
        <c:noMultiLvlLbl val="0"/>
      </c:catAx>
      <c:valAx>
        <c:axId val="2943234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/ MWh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22809"/>
        <c:crossesAt val="1"/>
        <c:crossBetween val="between"/>
        <c:dispUnits/>
        <c:majorUnit val="10"/>
      </c:valAx>
      <c:catAx>
        <c:axId val="16390015"/>
        <c:scaling>
          <c:orientation val="minMax"/>
        </c:scaling>
        <c:axPos val="b"/>
        <c:delete val="1"/>
        <c:majorTickMark val="out"/>
        <c:minorTickMark val="none"/>
        <c:tickLblPos val="nextTo"/>
        <c:crossAx val="13292408"/>
        <c:crosses val="autoZero"/>
        <c:auto val="0"/>
        <c:lblOffset val="100"/>
        <c:tickLblSkip val="1"/>
        <c:noMultiLvlLbl val="0"/>
      </c:catAx>
      <c:valAx>
        <c:axId val="1329240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23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90015"/>
        <c:crosses val="max"/>
        <c:crossBetween val="between"/>
        <c:dispUnits/>
      </c:valAx>
      <c:spPr>
        <a:solidFill>
          <a:srgbClr val="E3E3E3"/>
        </a:soli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mg/kWh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2"/>
          <c:w val="0.7245"/>
          <c:h val="0.75575"/>
        </c:manualLayout>
      </c:layout>
      <c:lineChart>
        <c:grouping val="standard"/>
        <c:varyColors val="0"/>
        <c:ser>
          <c:idx val="4"/>
          <c:order val="3"/>
          <c:tx>
            <c:strRef>
              <c:f>'S29'!$G$5</c:f>
              <c:strCache>
                <c:ptCount val="1"/>
                <c:pt idx="0">
                  <c:v>EU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'S29'!$B$6:$B$21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'S29'!$G$6:$G$21</c:f>
              <c:numCache>
                <c:ptCount val="16"/>
                <c:pt idx="0">
                  <c:v>6230</c:v>
                </c:pt>
                <c:pt idx="5">
                  <c:v>4540.001025910419</c:v>
                </c:pt>
                <c:pt idx="10">
                  <c:v>2370</c:v>
                </c:pt>
                <c:pt idx="11">
                  <c:v>2100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'S29'!$F$5</c:f>
              <c:strCache>
                <c:ptCount val="1"/>
                <c:pt idx="0">
                  <c:v>Nordel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'S29'!$B$6:$B$21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'S29'!$F$6:$F$21</c:f>
              <c:numCache>
                <c:ptCount val="16"/>
                <c:pt idx="0">
                  <c:v>689.9913975606169</c:v>
                </c:pt>
                <c:pt idx="5">
                  <c:v>469.91295205503104</c:v>
                </c:pt>
                <c:pt idx="10">
                  <c:v>290</c:v>
                </c:pt>
                <c:pt idx="11">
                  <c:v>450</c:v>
                </c:pt>
                <c:pt idx="12">
                  <c:v>250</c:v>
                </c:pt>
                <c:pt idx="13">
                  <c:v>180</c:v>
                </c:pt>
              </c:numCache>
            </c:numRef>
          </c:val>
          <c:smooth val="0"/>
        </c:ser>
        <c:marker val="1"/>
        <c:axId val="26489107"/>
        <c:axId val="37075372"/>
      </c:lineChart>
      <c:lineChart>
        <c:grouping val="standard"/>
        <c:varyColors val="0"/>
        <c:ser>
          <c:idx val="2"/>
          <c:order val="0"/>
          <c:tx>
            <c:strRef>
              <c:f>'S29'!$C$5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'S29'!$B$6:$B$21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'S29'!$C$6:$C$21</c:f>
              <c:numCache>
                <c:ptCount val="16"/>
                <c:pt idx="0">
                  <c:v>4226.653224615826</c:v>
                </c:pt>
                <c:pt idx="1">
                  <c:v>4016.901453621225</c:v>
                </c:pt>
                <c:pt idx="2">
                  <c:v>3620.132765017182</c:v>
                </c:pt>
                <c:pt idx="3">
                  <c:v>3918.360555725021</c:v>
                </c:pt>
                <c:pt idx="4">
                  <c:v>3703.583695159096</c:v>
                </c:pt>
                <c:pt idx="5">
                  <c:v>3167.0929871512426</c:v>
                </c:pt>
                <c:pt idx="6">
                  <c:v>3539.189565355709</c:v>
                </c:pt>
                <c:pt idx="7">
                  <c:v>2897.4704092738866</c:v>
                </c:pt>
                <c:pt idx="8">
                  <c:v>2011.4670169795338</c:v>
                </c:pt>
                <c:pt idx="9">
                  <c:v>1738.259805719336</c:v>
                </c:pt>
                <c:pt idx="10">
                  <c:v>1658.9930156821883</c:v>
                </c:pt>
                <c:pt idx="11">
                  <c:v>1784.287952618395</c:v>
                </c:pt>
                <c:pt idx="12">
                  <c:v>1049.778586135234</c:v>
                </c:pt>
                <c:pt idx="13">
                  <c:v>775.6584490536645</c:v>
                </c:pt>
                <c:pt idx="14">
                  <c:v>559.0207898575937</c:v>
                </c:pt>
                <c:pt idx="15">
                  <c:v>203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'S29'!$D$5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'S29'!$B$6:$B$21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'S29'!$D$6:$D$21</c:f>
              <c:numCache>
                <c:ptCount val="16"/>
                <c:pt idx="0">
                  <c:v>1273.1322172729</c:v>
                </c:pt>
                <c:pt idx="1">
                  <c:v>977.9006699989365</c:v>
                </c:pt>
                <c:pt idx="2">
                  <c:v>1022.1728181317384</c:v>
                </c:pt>
                <c:pt idx="3">
                  <c:v>928.2630355363667</c:v>
                </c:pt>
                <c:pt idx="4">
                  <c:v>821.9046686894392</c:v>
                </c:pt>
                <c:pt idx="5">
                  <c:v>1014.2289874255459</c:v>
                </c:pt>
                <c:pt idx="6">
                  <c:v>734.2563074961289</c:v>
                </c:pt>
                <c:pt idx="7">
                  <c:v>469.22642574816484</c:v>
                </c:pt>
                <c:pt idx="8">
                  <c:v>476.04148660328434</c:v>
                </c:pt>
                <c:pt idx="9">
                  <c:v>459.47907426820416</c:v>
                </c:pt>
                <c:pt idx="10">
                  <c:v>388</c:v>
                </c:pt>
                <c:pt idx="11">
                  <c:v>423.49821458166974</c:v>
                </c:pt>
                <c:pt idx="12">
                  <c:v>380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'S29'!$E$5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'S29'!$B$6:$B$21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'S29'!$E$6:$E$21</c:f>
              <c:numCache>
                <c:ptCount val="16"/>
                <c:pt idx="0">
                  <c:v>90</c:v>
                </c:pt>
                <c:pt idx="1">
                  <c:v>90</c:v>
                </c:pt>
                <c:pt idx="2">
                  <c:v>80</c:v>
                </c:pt>
                <c:pt idx="3">
                  <c:v>50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20</c:v>
                </c:pt>
                <c:pt idx="8">
                  <c:v>20</c:v>
                </c:pt>
                <c:pt idx="9">
                  <c:v>36</c:v>
                </c:pt>
                <c:pt idx="10">
                  <c:v>28</c:v>
                </c:pt>
                <c:pt idx="11">
                  <c:v>51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</c:numCache>
            </c:numRef>
          </c:val>
          <c:smooth val="0"/>
        </c:ser>
        <c:marker val="1"/>
        <c:axId val="65242893"/>
        <c:axId val="50315126"/>
      </c:lineChart>
      <c:catAx>
        <c:axId val="264891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75372"/>
        <c:crosses val="autoZero"/>
        <c:auto val="0"/>
        <c:lblOffset val="100"/>
        <c:tickLblSkip val="2"/>
        <c:noMultiLvlLbl val="0"/>
      </c:catAx>
      <c:valAx>
        <c:axId val="37075372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89107"/>
        <c:crossesAt val="1"/>
        <c:crossBetween val="between"/>
        <c:dispUnits/>
        <c:majorUnit val="2000"/>
      </c:valAx>
      <c:catAx>
        <c:axId val="65242893"/>
        <c:scaling>
          <c:orientation val="minMax"/>
        </c:scaling>
        <c:axPos val="b"/>
        <c:delete val="1"/>
        <c:majorTickMark val="out"/>
        <c:minorTickMark val="none"/>
        <c:tickLblPos val="nextTo"/>
        <c:crossAx val="50315126"/>
        <c:crosses val="autoZero"/>
        <c:auto val="0"/>
        <c:lblOffset val="100"/>
        <c:tickLblSkip val="1"/>
        <c:noMultiLvlLbl val="0"/>
      </c:catAx>
      <c:valAx>
        <c:axId val="50315126"/>
        <c:scaling>
          <c:orientation val="minMax"/>
          <c:max val="800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42893"/>
        <c:crosses val="max"/>
        <c:crossBetween val="between"/>
        <c:dispUnits/>
        <c:majorUnit val="2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2865"/>
          <c:w val="0.21325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mg/kWh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2"/>
          <c:w val="0.7235"/>
          <c:h val="0.81575"/>
        </c:manualLayout>
      </c:layout>
      <c:lineChart>
        <c:grouping val="standard"/>
        <c:varyColors val="0"/>
        <c:ser>
          <c:idx val="1"/>
          <c:order val="3"/>
          <c:tx>
            <c:strRef>
              <c:f>'S29'!$O$5</c:f>
              <c:strCache>
                <c:ptCount val="1"/>
                <c:pt idx="0">
                  <c:v>EU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'S29'!$J$6:$J$21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'S29'!$O$6:$O$21</c:f>
              <c:numCache>
                <c:ptCount val="16"/>
                <c:pt idx="0">
                  <c:v>2103.6080120041656</c:v>
                </c:pt>
                <c:pt idx="5">
                  <c:v>1275.824431214639</c:v>
                </c:pt>
                <c:pt idx="10">
                  <c:v>801</c:v>
                </c:pt>
                <c:pt idx="11">
                  <c:v>790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'S29'!$N$5</c:f>
              <c:strCache>
                <c:ptCount val="1"/>
                <c:pt idx="0">
                  <c:v>Nordel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'S29'!$J$6:$J$21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'S29'!$N$6:$N$21</c:f>
              <c:numCache>
                <c:ptCount val="16"/>
                <c:pt idx="0">
                  <c:v>420</c:v>
                </c:pt>
                <c:pt idx="5">
                  <c:v>320</c:v>
                </c:pt>
                <c:pt idx="10">
                  <c:v>240</c:v>
                </c:pt>
                <c:pt idx="11">
                  <c:v>390</c:v>
                </c:pt>
                <c:pt idx="12">
                  <c:v>250</c:v>
                </c:pt>
                <c:pt idx="13">
                  <c:v>190</c:v>
                </c:pt>
              </c:numCache>
            </c:numRef>
          </c:val>
          <c:smooth val="0"/>
        </c:ser>
        <c:marker val="1"/>
        <c:axId val="50182951"/>
        <c:axId val="48993376"/>
      </c:lineChart>
      <c:lineChart>
        <c:grouping val="standard"/>
        <c:varyColors val="0"/>
        <c:ser>
          <c:idx val="2"/>
          <c:order val="0"/>
          <c:tx>
            <c:strRef>
              <c:f>'S29'!$K$5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'S29'!$J$6:$J$21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'S29'!$K$6:$K$21</c:f>
              <c:numCache>
                <c:ptCount val="16"/>
                <c:pt idx="0">
                  <c:v>2797.69010448523</c:v>
                </c:pt>
                <c:pt idx="1">
                  <c:v>2738.949512118855</c:v>
                </c:pt>
                <c:pt idx="2">
                  <c:v>2682.0356945090625</c:v>
                </c:pt>
                <c:pt idx="3">
                  <c:v>2633.537616815951</c:v>
                </c:pt>
                <c:pt idx="4">
                  <c:v>2484.3172833905774</c:v>
                </c:pt>
                <c:pt idx="5">
                  <c:v>2502.8018866529655</c:v>
                </c:pt>
                <c:pt idx="6">
                  <c:v>2566.5089275062637</c:v>
                </c:pt>
                <c:pt idx="7">
                  <c:v>2389.0757936159066</c:v>
                </c:pt>
                <c:pt idx="8">
                  <c:v>1737.6381338026988</c:v>
                </c:pt>
                <c:pt idx="9">
                  <c:v>1546.966732532776</c:v>
                </c:pt>
                <c:pt idx="10">
                  <c:v>1321.9545656432188</c:v>
                </c:pt>
                <c:pt idx="11">
                  <c:v>1485.855899243159</c:v>
                </c:pt>
                <c:pt idx="12">
                  <c:v>1131.446958698949</c:v>
                </c:pt>
                <c:pt idx="13">
                  <c:v>918.3029747215288</c:v>
                </c:pt>
                <c:pt idx="14">
                  <c:v>768.4873757103289</c:v>
                </c:pt>
                <c:pt idx="15">
                  <c:v>678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'S29'!$L$5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'S29'!$J$6:$J$21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'S29'!$L$6:$L$21</c:f>
              <c:numCache>
                <c:ptCount val="16"/>
                <c:pt idx="0">
                  <c:v>653.043129472862</c:v>
                </c:pt>
                <c:pt idx="1">
                  <c:v>588.8546208656811</c:v>
                </c:pt>
                <c:pt idx="2">
                  <c:v>640.434406232785</c:v>
                </c:pt>
                <c:pt idx="3">
                  <c:v>663.1761970812902</c:v>
                </c:pt>
                <c:pt idx="4">
                  <c:v>628.4232162082803</c:v>
                </c:pt>
                <c:pt idx="5">
                  <c:v>733.8731654144119</c:v>
                </c:pt>
                <c:pt idx="6">
                  <c:v>726.5506876764732</c:v>
                </c:pt>
                <c:pt idx="7">
                  <c:v>567.0752809602739</c:v>
                </c:pt>
                <c:pt idx="8">
                  <c:v>569.9394987035437</c:v>
                </c:pt>
                <c:pt idx="9">
                  <c:v>570.5346343036852</c:v>
                </c:pt>
                <c:pt idx="10">
                  <c:v>436</c:v>
                </c:pt>
                <c:pt idx="11">
                  <c:v>473.1735245815191</c:v>
                </c:pt>
                <c:pt idx="12">
                  <c:v>420</c:v>
                </c:pt>
                <c:pt idx="13">
                  <c:v>310</c:v>
                </c:pt>
                <c:pt idx="14">
                  <c:v>320</c:v>
                </c:pt>
                <c:pt idx="15">
                  <c:v>310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'S29'!$M$5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'S29'!$J$6:$J$21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'S29'!$M$6:$M$21</c:f>
              <c:numCache>
                <c:ptCount val="16"/>
                <c:pt idx="0">
                  <c:v>50</c:v>
                </c:pt>
                <c:pt idx="1">
                  <c:v>50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59</c:v>
                </c:pt>
                <c:pt idx="12">
                  <c:v>21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</c:numCache>
            </c:numRef>
          </c:val>
          <c:smooth val="0"/>
        </c:ser>
        <c:marker val="1"/>
        <c:axId val="38287201"/>
        <c:axId val="9040490"/>
      </c:lineChart>
      <c:catAx>
        <c:axId val="50182951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93376"/>
        <c:crosses val="autoZero"/>
        <c:auto val="0"/>
        <c:lblOffset val="100"/>
        <c:tickLblSkip val="2"/>
        <c:noMultiLvlLbl val="0"/>
      </c:catAx>
      <c:valAx>
        <c:axId val="48993376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82951"/>
        <c:crossesAt val="1"/>
        <c:crossBetween val="between"/>
        <c:dispUnits/>
        <c:majorUnit val="1000"/>
      </c:valAx>
      <c:catAx>
        <c:axId val="38287201"/>
        <c:scaling>
          <c:orientation val="minMax"/>
        </c:scaling>
        <c:axPos val="b"/>
        <c:delete val="1"/>
        <c:majorTickMark val="out"/>
        <c:minorTickMark val="none"/>
        <c:tickLblPos val="nextTo"/>
        <c:crossAx val="9040490"/>
        <c:crosses val="autoZero"/>
        <c:auto val="0"/>
        <c:lblOffset val="100"/>
        <c:tickLblSkip val="1"/>
        <c:noMultiLvlLbl val="0"/>
      </c:catAx>
      <c:valAx>
        <c:axId val="9040490"/>
        <c:scaling>
          <c:orientation val="minMax"/>
          <c:max val="500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87201"/>
        <c:crosses val="max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2585"/>
          <c:w val="0.21325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g/kWh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675"/>
          <c:w val="0.7245"/>
          <c:h val="0.841"/>
        </c:manualLayout>
      </c:layout>
      <c:lineChart>
        <c:grouping val="standard"/>
        <c:varyColors val="0"/>
        <c:ser>
          <c:idx val="1"/>
          <c:order val="3"/>
          <c:tx>
            <c:strRef>
              <c:f>'S29'!$W$5</c:f>
              <c:strCache>
                <c:ptCount val="1"/>
                <c:pt idx="0">
                  <c:v>EU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'S29'!$R$6:$R$21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'S29'!$W$6:$W$21</c:f>
              <c:numCache>
                <c:ptCount val="16"/>
                <c:pt idx="0">
                  <c:v>525.4027338866533</c:v>
                </c:pt>
                <c:pt idx="5">
                  <c:v>458.8317301954094</c:v>
                </c:pt>
                <c:pt idx="10">
                  <c:v>366</c:v>
                </c:pt>
                <c:pt idx="11">
                  <c:v>370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'S29'!$V$5</c:f>
              <c:strCache>
                <c:ptCount val="1"/>
                <c:pt idx="0">
                  <c:v>Nordel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'S29'!$R$6:$R$21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'S29'!$V$6:$V$21</c:f>
              <c:numCache>
                <c:ptCount val="16"/>
                <c:pt idx="0">
                  <c:v>110</c:v>
                </c:pt>
                <c:pt idx="5">
                  <c:v>90</c:v>
                </c:pt>
                <c:pt idx="10">
                  <c:v>100</c:v>
                </c:pt>
                <c:pt idx="11">
                  <c:v>160</c:v>
                </c:pt>
                <c:pt idx="12">
                  <c:v>120</c:v>
                </c:pt>
                <c:pt idx="13">
                  <c:v>100</c:v>
                </c:pt>
              </c:numCache>
            </c:numRef>
          </c:val>
          <c:smooth val="0"/>
        </c:ser>
        <c:marker val="1"/>
        <c:axId val="14255547"/>
        <c:axId val="61191060"/>
      </c:lineChart>
      <c:lineChart>
        <c:grouping val="standard"/>
        <c:varyColors val="0"/>
        <c:ser>
          <c:idx val="2"/>
          <c:order val="0"/>
          <c:tx>
            <c:strRef>
              <c:f>'S29'!$S$5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'S29'!$R$6:$R$21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'S29'!$S$6:$S$21</c:f>
              <c:numCache>
                <c:ptCount val="16"/>
                <c:pt idx="0">
                  <c:v>676.5682275474866</c:v>
                </c:pt>
                <c:pt idx="1">
                  <c:v>663.4141257025568</c:v>
                </c:pt>
                <c:pt idx="2">
                  <c:v>646.9177251085704</c:v>
                </c:pt>
                <c:pt idx="3">
                  <c:v>636.0472532653005</c:v>
                </c:pt>
                <c:pt idx="4">
                  <c:v>602.546821333679</c:v>
                </c:pt>
                <c:pt idx="5">
                  <c:v>603.8768057013589</c:v>
                </c:pt>
                <c:pt idx="6">
                  <c:v>618.7417982264286</c:v>
                </c:pt>
                <c:pt idx="7">
                  <c:v>588.4093754217738</c:v>
                </c:pt>
                <c:pt idx="8">
                  <c:v>560.5355590254486</c:v>
                </c:pt>
                <c:pt idx="9">
                  <c:v>520.7809837189398</c:v>
                </c:pt>
                <c:pt idx="10">
                  <c:v>477.8438902202627</c:v>
                </c:pt>
                <c:pt idx="11">
                  <c:v>534.0068903215885</c:v>
                </c:pt>
                <c:pt idx="12">
                  <c:v>459.50025017528895</c:v>
                </c:pt>
                <c:pt idx="13">
                  <c:v>414.59738358271466</c:v>
                </c:pt>
                <c:pt idx="14">
                  <c:v>373.0260547918493</c:v>
                </c:pt>
                <c:pt idx="15">
                  <c:v>381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'S29'!$T$5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'S29'!$R$6:$R$21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'S29'!$T$6:$T$21</c:f>
              <c:numCache>
                <c:ptCount val="16"/>
                <c:pt idx="0">
                  <c:v>165.0868711604636</c:v>
                </c:pt>
                <c:pt idx="1">
                  <c:v>152.46198021907904</c:v>
                </c:pt>
                <c:pt idx="2">
                  <c:v>162.2727630439915</c:v>
                </c:pt>
                <c:pt idx="3">
                  <c:v>167.5816125188036</c:v>
                </c:pt>
                <c:pt idx="4">
                  <c:v>160.65381227366154</c:v>
                </c:pt>
                <c:pt idx="5">
                  <c:v>188.59734496048583</c:v>
                </c:pt>
                <c:pt idx="6">
                  <c:v>194.6989707623645</c:v>
                </c:pt>
                <c:pt idx="7">
                  <c:v>154.7877087849037</c:v>
                </c:pt>
                <c:pt idx="8">
                  <c:v>185.94641313742434</c:v>
                </c:pt>
                <c:pt idx="9">
                  <c:v>242.8352552213531</c:v>
                </c:pt>
                <c:pt idx="10">
                  <c:v>210</c:v>
                </c:pt>
                <c:pt idx="11">
                  <c:v>271.654788989167</c:v>
                </c:pt>
                <c:pt idx="12">
                  <c:v>220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'S29'!$U$5</c:f>
              <c:strCache>
                <c:ptCount val="1"/>
                <c:pt idx="0">
                  <c:v>Sverige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'S29'!$R$6:$R$21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'S29'!$U$6:$U$21</c:f>
              <c:numCache>
                <c:ptCount val="16"/>
                <c:pt idx="0">
                  <c:v>21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5">
                  <c:v>11</c:v>
                </c:pt>
                <c:pt idx="9">
                  <c:v>22</c:v>
                </c:pt>
                <c:pt idx="10">
                  <c:v>22</c:v>
                </c:pt>
                <c:pt idx="11">
                  <c:v>31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</c:numCache>
            </c:numRef>
          </c:val>
          <c:smooth val="0"/>
        </c:ser>
        <c:marker val="1"/>
        <c:axId val="13848629"/>
        <c:axId val="57528798"/>
      </c:lineChart>
      <c:catAx>
        <c:axId val="14255547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1060"/>
        <c:crosses val="autoZero"/>
        <c:auto val="0"/>
        <c:lblOffset val="100"/>
        <c:tickLblSkip val="2"/>
        <c:noMultiLvlLbl val="0"/>
      </c:catAx>
      <c:valAx>
        <c:axId val="6119106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55547"/>
        <c:crossesAt val="1"/>
        <c:crossBetween val="between"/>
        <c:dispUnits/>
        <c:majorUnit val="200"/>
      </c:valAx>
      <c:catAx>
        <c:axId val="13848629"/>
        <c:scaling>
          <c:orientation val="minMax"/>
        </c:scaling>
        <c:axPos val="b"/>
        <c:delete val="1"/>
        <c:majorTickMark val="out"/>
        <c:minorTickMark val="none"/>
        <c:tickLblPos val="nextTo"/>
        <c:crossAx val="57528798"/>
        <c:crosses val="autoZero"/>
        <c:auto val="0"/>
        <c:lblOffset val="100"/>
        <c:tickLblSkip val="1"/>
        <c:noMultiLvlLbl val="0"/>
      </c:catAx>
      <c:valAx>
        <c:axId val="57528798"/>
        <c:scaling>
          <c:orientation val="minMax"/>
          <c:max val="100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62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219"/>
          <c:w val="0.21325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35"/>
          <c:w val="0.948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'S5'!$I$8</c:f>
              <c:strCache>
                <c:ptCount val="1"/>
                <c:pt idx="0">
                  <c:v>DK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'S5'!$I$10:$I$33</c:f>
              <c:numCache/>
            </c:numRef>
          </c:val>
          <c:smooth val="0"/>
        </c:ser>
        <c:ser>
          <c:idx val="1"/>
          <c:order val="1"/>
          <c:tx>
            <c:strRef>
              <c:f>'S5'!$J$8</c:f>
              <c:strCache>
                <c:ptCount val="1"/>
                <c:pt idx="0">
                  <c:v>FIN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'S5'!$J$10:$J$33</c:f>
              <c:numCache/>
            </c:numRef>
          </c:val>
          <c:smooth val="0"/>
        </c:ser>
        <c:ser>
          <c:idx val="2"/>
          <c:order val="2"/>
          <c:tx>
            <c:strRef>
              <c:f>'S5'!$K$8</c:f>
              <c:strCache>
                <c:ptCount val="1"/>
                <c:pt idx="0">
                  <c:v>IC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'S5'!$K$10:$K$33</c:f>
              <c:numCache/>
            </c:numRef>
          </c:val>
          <c:smooth val="0"/>
        </c:ser>
        <c:ser>
          <c:idx val="3"/>
          <c:order val="3"/>
          <c:tx>
            <c:strRef>
              <c:f>'S5'!$L$8</c:f>
              <c:strCache>
                <c:ptCount val="1"/>
                <c:pt idx="0">
                  <c:v>NO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'S5'!$L$10:$L$33</c:f>
              <c:numCache/>
            </c:numRef>
          </c:val>
          <c:smooth val="0"/>
        </c:ser>
        <c:ser>
          <c:idx val="4"/>
          <c:order val="4"/>
          <c:tx>
            <c:strRef>
              <c:f>'S5'!$M$8</c:f>
              <c:strCache>
                <c:ptCount val="1"/>
                <c:pt idx="0">
                  <c:v>SW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'S5'!$M$10:$M$33</c:f>
              <c:numCache/>
            </c:numRef>
          </c:val>
          <c:smooth val="0"/>
        </c:ser>
        <c:marker val="1"/>
        <c:axId val="31097969"/>
        <c:axId val="11446266"/>
      </c:lineChart>
      <c:catAx>
        <c:axId val="31097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46266"/>
        <c:crosses val="autoZero"/>
        <c:auto val="0"/>
        <c:lblOffset val="100"/>
        <c:tickLblSkip val="3"/>
        <c:noMultiLvlLbl val="0"/>
      </c:catAx>
      <c:valAx>
        <c:axId val="11446266"/>
        <c:scaling>
          <c:orientation val="minMax"/>
          <c:max val="2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97969"/>
        <c:crossesAt val="1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Finland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82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'S14'!$C$5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'S14'!$B$6:$B$30</c:f>
              <c:strCache>
                <c:ptCount val="25"/>
                <c:pt idx="0">
                  <c:v>35431</c:v>
                </c:pt>
                <c:pt idx="1">
                  <c:v>35445</c:v>
                </c:pt>
                <c:pt idx="2">
                  <c:v>35462</c:v>
                </c:pt>
                <c:pt idx="3">
                  <c:v>35476</c:v>
                </c:pt>
                <c:pt idx="4">
                  <c:v>35490</c:v>
                </c:pt>
                <c:pt idx="5">
                  <c:v>35504</c:v>
                </c:pt>
                <c:pt idx="6">
                  <c:v>35521</c:v>
                </c:pt>
                <c:pt idx="7">
                  <c:v>35535</c:v>
                </c:pt>
                <c:pt idx="8">
                  <c:v>35551</c:v>
                </c:pt>
                <c:pt idx="9">
                  <c:v>35565</c:v>
                </c:pt>
                <c:pt idx="10">
                  <c:v>35582</c:v>
                </c:pt>
                <c:pt idx="11">
                  <c:v>35596</c:v>
                </c:pt>
                <c:pt idx="12">
                  <c:v>35612</c:v>
                </c:pt>
                <c:pt idx="13">
                  <c:v>35626</c:v>
                </c:pt>
                <c:pt idx="14">
                  <c:v>35643</c:v>
                </c:pt>
                <c:pt idx="15">
                  <c:v>35657</c:v>
                </c:pt>
                <c:pt idx="16">
                  <c:v>35674</c:v>
                </c:pt>
                <c:pt idx="17">
                  <c:v>35688</c:v>
                </c:pt>
                <c:pt idx="18">
                  <c:v>35704</c:v>
                </c:pt>
                <c:pt idx="19">
                  <c:v>35718</c:v>
                </c:pt>
                <c:pt idx="20">
                  <c:v>35735</c:v>
                </c:pt>
                <c:pt idx="21">
                  <c:v>35749</c:v>
                </c:pt>
                <c:pt idx="22">
                  <c:v>35765</c:v>
                </c:pt>
                <c:pt idx="23">
                  <c:v>35779</c:v>
                </c:pt>
                <c:pt idx="24">
                  <c:v>35795</c:v>
                </c:pt>
              </c:strCache>
            </c:strRef>
          </c:cat>
          <c:val>
            <c:numRef>
              <c:f>'S14'!$C$6:$C$30</c:f>
              <c:numCache>
                <c:ptCount val="25"/>
                <c:pt idx="0">
                  <c:v>81</c:v>
                </c:pt>
                <c:pt idx="1">
                  <c:v>77</c:v>
                </c:pt>
                <c:pt idx="2">
                  <c:v>70</c:v>
                </c:pt>
                <c:pt idx="3">
                  <c:v>64</c:v>
                </c:pt>
                <c:pt idx="4">
                  <c:v>59</c:v>
                </c:pt>
                <c:pt idx="5">
                  <c:v>53</c:v>
                </c:pt>
                <c:pt idx="6">
                  <c:v>47</c:v>
                </c:pt>
                <c:pt idx="7">
                  <c:v>48</c:v>
                </c:pt>
                <c:pt idx="8">
                  <c:v>60</c:v>
                </c:pt>
                <c:pt idx="9">
                  <c:v>74</c:v>
                </c:pt>
                <c:pt idx="10">
                  <c:v>82</c:v>
                </c:pt>
                <c:pt idx="11">
                  <c:v>84</c:v>
                </c:pt>
                <c:pt idx="12">
                  <c:v>86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90</c:v>
                </c:pt>
                <c:pt idx="17">
                  <c:v>90</c:v>
                </c:pt>
                <c:pt idx="18">
                  <c:v>88</c:v>
                </c:pt>
                <c:pt idx="19">
                  <c:v>88</c:v>
                </c:pt>
                <c:pt idx="20">
                  <c:v>92</c:v>
                </c:pt>
                <c:pt idx="21">
                  <c:v>90</c:v>
                </c:pt>
                <c:pt idx="22">
                  <c:v>87</c:v>
                </c:pt>
                <c:pt idx="23">
                  <c:v>84</c:v>
                </c:pt>
                <c:pt idx="24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'S14'!$D$5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'S14'!$B$6:$B$30</c:f>
              <c:strCache>
                <c:ptCount val="25"/>
                <c:pt idx="0">
                  <c:v>35431</c:v>
                </c:pt>
                <c:pt idx="1">
                  <c:v>35445</c:v>
                </c:pt>
                <c:pt idx="2">
                  <c:v>35462</c:v>
                </c:pt>
                <c:pt idx="3">
                  <c:v>35476</c:v>
                </c:pt>
                <c:pt idx="4">
                  <c:v>35490</c:v>
                </c:pt>
                <c:pt idx="5">
                  <c:v>35504</c:v>
                </c:pt>
                <c:pt idx="6">
                  <c:v>35521</c:v>
                </c:pt>
                <c:pt idx="7">
                  <c:v>35535</c:v>
                </c:pt>
                <c:pt idx="8">
                  <c:v>35551</c:v>
                </c:pt>
                <c:pt idx="9">
                  <c:v>35565</c:v>
                </c:pt>
                <c:pt idx="10">
                  <c:v>35582</c:v>
                </c:pt>
                <c:pt idx="11">
                  <c:v>35596</c:v>
                </c:pt>
                <c:pt idx="12">
                  <c:v>35612</c:v>
                </c:pt>
                <c:pt idx="13">
                  <c:v>35626</c:v>
                </c:pt>
                <c:pt idx="14">
                  <c:v>35643</c:v>
                </c:pt>
                <c:pt idx="15">
                  <c:v>35657</c:v>
                </c:pt>
                <c:pt idx="16">
                  <c:v>35674</c:v>
                </c:pt>
                <c:pt idx="17">
                  <c:v>35688</c:v>
                </c:pt>
                <c:pt idx="18">
                  <c:v>35704</c:v>
                </c:pt>
                <c:pt idx="19">
                  <c:v>35718</c:v>
                </c:pt>
                <c:pt idx="20">
                  <c:v>35735</c:v>
                </c:pt>
                <c:pt idx="21">
                  <c:v>35749</c:v>
                </c:pt>
                <c:pt idx="22">
                  <c:v>35765</c:v>
                </c:pt>
                <c:pt idx="23">
                  <c:v>35779</c:v>
                </c:pt>
                <c:pt idx="24">
                  <c:v>35795</c:v>
                </c:pt>
              </c:strCache>
            </c:strRef>
          </c:cat>
          <c:val>
            <c:numRef>
              <c:f>'S14'!$D$6:$D$30</c:f>
              <c:numCache>
                <c:ptCount val="25"/>
                <c:pt idx="0">
                  <c:v>55</c:v>
                </c:pt>
                <c:pt idx="1">
                  <c:v>51</c:v>
                </c:pt>
                <c:pt idx="2">
                  <c:v>45</c:v>
                </c:pt>
                <c:pt idx="3">
                  <c:v>39</c:v>
                </c:pt>
                <c:pt idx="4">
                  <c:v>35</c:v>
                </c:pt>
                <c:pt idx="5">
                  <c:v>32</c:v>
                </c:pt>
                <c:pt idx="6">
                  <c:v>28</c:v>
                </c:pt>
                <c:pt idx="7">
                  <c:v>25</c:v>
                </c:pt>
                <c:pt idx="8">
                  <c:v>27</c:v>
                </c:pt>
                <c:pt idx="9">
                  <c:v>41</c:v>
                </c:pt>
                <c:pt idx="10">
                  <c:v>56</c:v>
                </c:pt>
                <c:pt idx="11">
                  <c:v>73</c:v>
                </c:pt>
                <c:pt idx="12">
                  <c:v>72</c:v>
                </c:pt>
                <c:pt idx="13">
                  <c:v>73</c:v>
                </c:pt>
                <c:pt idx="14">
                  <c:v>72</c:v>
                </c:pt>
                <c:pt idx="15">
                  <c:v>71</c:v>
                </c:pt>
                <c:pt idx="16">
                  <c:v>68</c:v>
                </c:pt>
                <c:pt idx="17">
                  <c:v>68</c:v>
                </c:pt>
                <c:pt idx="18">
                  <c:v>66</c:v>
                </c:pt>
                <c:pt idx="19">
                  <c:v>64</c:v>
                </c:pt>
                <c:pt idx="20">
                  <c:v>63</c:v>
                </c:pt>
                <c:pt idx="21">
                  <c:v>63</c:v>
                </c:pt>
                <c:pt idx="22">
                  <c:v>60</c:v>
                </c:pt>
                <c:pt idx="23">
                  <c:v>57</c:v>
                </c:pt>
                <c:pt idx="24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'S14'!$E$5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'S14'!$B$6:$B$30</c:f>
              <c:strCache>
                <c:ptCount val="25"/>
                <c:pt idx="0">
                  <c:v>35431</c:v>
                </c:pt>
                <c:pt idx="1">
                  <c:v>35445</c:v>
                </c:pt>
                <c:pt idx="2">
                  <c:v>35462</c:v>
                </c:pt>
                <c:pt idx="3">
                  <c:v>35476</c:v>
                </c:pt>
                <c:pt idx="4">
                  <c:v>35490</c:v>
                </c:pt>
                <c:pt idx="5">
                  <c:v>35504</c:v>
                </c:pt>
                <c:pt idx="6">
                  <c:v>35521</c:v>
                </c:pt>
                <c:pt idx="7">
                  <c:v>35535</c:v>
                </c:pt>
                <c:pt idx="8">
                  <c:v>35551</c:v>
                </c:pt>
                <c:pt idx="9">
                  <c:v>35565</c:v>
                </c:pt>
                <c:pt idx="10">
                  <c:v>35582</c:v>
                </c:pt>
                <c:pt idx="11">
                  <c:v>35596</c:v>
                </c:pt>
                <c:pt idx="12">
                  <c:v>35612</c:v>
                </c:pt>
                <c:pt idx="13">
                  <c:v>35626</c:v>
                </c:pt>
                <c:pt idx="14">
                  <c:v>35643</c:v>
                </c:pt>
                <c:pt idx="15">
                  <c:v>35657</c:v>
                </c:pt>
                <c:pt idx="16">
                  <c:v>35674</c:v>
                </c:pt>
                <c:pt idx="17">
                  <c:v>35688</c:v>
                </c:pt>
                <c:pt idx="18">
                  <c:v>35704</c:v>
                </c:pt>
                <c:pt idx="19">
                  <c:v>35718</c:v>
                </c:pt>
                <c:pt idx="20">
                  <c:v>35735</c:v>
                </c:pt>
                <c:pt idx="21">
                  <c:v>35749</c:v>
                </c:pt>
                <c:pt idx="22">
                  <c:v>35765</c:v>
                </c:pt>
                <c:pt idx="23">
                  <c:v>35779</c:v>
                </c:pt>
                <c:pt idx="24">
                  <c:v>35795</c:v>
                </c:pt>
              </c:strCache>
            </c:strRef>
          </c:cat>
          <c:val>
            <c:numRef>
              <c:f>'S14'!$E$6:$E$30</c:f>
              <c:numCache>
                <c:ptCount val="25"/>
                <c:pt idx="0">
                  <c:v>59</c:v>
                </c:pt>
                <c:pt idx="1">
                  <c:v>58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34</c:v>
                </c:pt>
                <c:pt idx="7">
                  <c:v>33</c:v>
                </c:pt>
                <c:pt idx="8">
                  <c:v>55</c:v>
                </c:pt>
                <c:pt idx="9">
                  <c:v>67</c:v>
                </c:pt>
                <c:pt idx="10">
                  <c:v>80</c:v>
                </c:pt>
                <c:pt idx="11">
                  <c:v>83</c:v>
                </c:pt>
                <c:pt idx="12">
                  <c:v>84</c:v>
                </c:pt>
                <c:pt idx="13">
                  <c:v>82</c:v>
                </c:pt>
                <c:pt idx="14">
                  <c:v>80</c:v>
                </c:pt>
                <c:pt idx="15">
                  <c:v>76</c:v>
                </c:pt>
                <c:pt idx="16">
                  <c:v>74</c:v>
                </c:pt>
                <c:pt idx="17">
                  <c:v>70</c:v>
                </c:pt>
                <c:pt idx="18">
                  <c:v>66</c:v>
                </c:pt>
                <c:pt idx="19">
                  <c:v>64</c:v>
                </c:pt>
                <c:pt idx="20">
                  <c:v>63</c:v>
                </c:pt>
                <c:pt idx="21">
                  <c:v>70</c:v>
                </c:pt>
                <c:pt idx="22">
                  <c:v>72</c:v>
                </c:pt>
                <c:pt idx="23">
                  <c:v>77</c:v>
                </c:pt>
                <c:pt idx="24">
                  <c:v>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'S14'!$F$5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'S14'!$B$6:$B$30</c:f>
              <c:strCache>
                <c:ptCount val="25"/>
                <c:pt idx="0">
                  <c:v>35431</c:v>
                </c:pt>
                <c:pt idx="1">
                  <c:v>35445</c:v>
                </c:pt>
                <c:pt idx="2">
                  <c:v>35462</c:v>
                </c:pt>
                <c:pt idx="3">
                  <c:v>35476</c:v>
                </c:pt>
                <c:pt idx="4">
                  <c:v>35490</c:v>
                </c:pt>
                <c:pt idx="5">
                  <c:v>35504</c:v>
                </c:pt>
                <c:pt idx="6">
                  <c:v>35521</c:v>
                </c:pt>
                <c:pt idx="7">
                  <c:v>35535</c:v>
                </c:pt>
                <c:pt idx="8">
                  <c:v>35551</c:v>
                </c:pt>
                <c:pt idx="9">
                  <c:v>35565</c:v>
                </c:pt>
                <c:pt idx="10">
                  <c:v>35582</c:v>
                </c:pt>
                <c:pt idx="11">
                  <c:v>35596</c:v>
                </c:pt>
                <c:pt idx="12">
                  <c:v>35612</c:v>
                </c:pt>
                <c:pt idx="13">
                  <c:v>35626</c:v>
                </c:pt>
                <c:pt idx="14">
                  <c:v>35643</c:v>
                </c:pt>
                <c:pt idx="15">
                  <c:v>35657</c:v>
                </c:pt>
                <c:pt idx="16">
                  <c:v>35674</c:v>
                </c:pt>
                <c:pt idx="17">
                  <c:v>35688</c:v>
                </c:pt>
                <c:pt idx="18">
                  <c:v>35704</c:v>
                </c:pt>
                <c:pt idx="19">
                  <c:v>35718</c:v>
                </c:pt>
                <c:pt idx="20">
                  <c:v>35735</c:v>
                </c:pt>
                <c:pt idx="21">
                  <c:v>35749</c:v>
                </c:pt>
                <c:pt idx="22">
                  <c:v>35765</c:v>
                </c:pt>
                <c:pt idx="23">
                  <c:v>35779</c:v>
                </c:pt>
                <c:pt idx="24">
                  <c:v>35795</c:v>
                </c:pt>
              </c:strCache>
            </c:strRef>
          </c:cat>
          <c:val>
            <c:numRef>
              <c:f>'S14'!$F$6:$F$30</c:f>
              <c:numCache>
                <c:ptCount val="25"/>
                <c:pt idx="0">
                  <c:v>77</c:v>
                </c:pt>
                <c:pt idx="1">
                  <c:v>74</c:v>
                </c:pt>
                <c:pt idx="2">
                  <c:v>68</c:v>
                </c:pt>
                <c:pt idx="3">
                  <c:v>64</c:v>
                </c:pt>
                <c:pt idx="4">
                  <c:v>59</c:v>
                </c:pt>
                <c:pt idx="5">
                  <c:v>53</c:v>
                </c:pt>
                <c:pt idx="6">
                  <c:v>47</c:v>
                </c:pt>
                <c:pt idx="7">
                  <c:v>48</c:v>
                </c:pt>
                <c:pt idx="8">
                  <c:v>58</c:v>
                </c:pt>
                <c:pt idx="9">
                  <c:v>74</c:v>
                </c:pt>
                <c:pt idx="10">
                  <c:v>80</c:v>
                </c:pt>
                <c:pt idx="11">
                  <c:v>81</c:v>
                </c:pt>
                <c:pt idx="12">
                  <c:v>79</c:v>
                </c:pt>
                <c:pt idx="13">
                  <c:v>77</c:v>
                </c:pt>
                <c:pt idx="14">
                  <c:v>77</c:v>
                </c:pt>
                <c:pt idx="15">
                  <c:v>76</c:v>
                </c:pt>
                <c:pt idx="16">
                  <c:v>74</c:v>
                </c:pt>
                <c:pt idx="17">
                  <c:v>74</c:v>
                </c:pt>
                <c:pt idx="18">
                  <c:v>71</c:v>
                </c:pt>
                <c:pt idx="19">
                  <c:v>74</c:v>
                </c:pt>
                <c:pt idx="20">
                  <c:v>74</c:v>
                </c:pt>
                <c:pt idx="21">
                  <c:v>72</c:v>
                </c:pt>
                <c:pt idx="22">
                  <c:v>69</c:v>
                </c:pt>
                <c:pt idx="23">
                  <c:v>65</c:v>
                </c:pt>
                <c:pt idx="24">
                  <c:v>63</c:v>
                </c:pt>
              </c:numCache>
            </c:numRef>
          </c:val>
          <c:smooth val="0"/>
        </c:ser>
        <c:marker val="1"/>
        <c:axId val="35907531"/>
        <c:axId val="54732324"/>
      </c:lineChart>
      <c:catAx>
        <c:axId val="35907531"/>
        <c:scaling>
          <c:orientation val="minMax"/>
        </c:scaling>
        <c:axPos val="b"/>
        <c:delete val="0"/>
        <c:numFmt formatCode="d/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2324"/>
        <c:crosses val="autoZero"/>
        <c:auto val="0"/>
        <c:lblOffset val="100"/>
        <c:tickLblSkip val="2"/>
        <c:noMultiLvlLbl val="0"/>
      </c:catAx>
      <c:valAx>
        <c:axId val="54732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7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45125"/>
          <c:w val="0.2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Norway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5"/>
          <c:w val="0.991"/>
          <c:h val="0.925"/>
        </c:manualLayout>
      </c:layout>
      <c:lineChart>
        <c:grouping val="standard"/>
        <c:varyColors val="0"/>
        <c:ser>
          <c:idx val="1"/>
          <c:order val="0"/>
          <c:tx>
            <c:strRef>
              <c:f>'S14'!$I$5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'S14'!$I$6:$I$58</c:f>
              <c:numCache>
                <c:ptCount val="53"/>
                <c:pt idx="0">
                  <c:v>76.8</c:v>
                </c:pt>
                <c:pt idx="1">
                  <c:v>74.6</c:v>
                </c:pt>
                <c:pt idx="2">
                  <c:v>71.7</c:v>
                </c:pt>
                <c:pt idx="3">
                  <c:v>68.9</c:v>
                </c:pt>
                <c:pt idx="4">
                  <c:v>66.9</c:v>
                </c:pt>
                <c:pt idx="5">
                  <c:v>65</c:v>
                </c:pt>
                <c:pt idx="6">
                  <c:v>62</c:v>
                </c:pt>
                <c:pt idx="7">
                  <c:v>61.8</c:v>
                </c:pt>
                <c:pt idx="8">
                  <c:v>60.1</c:v>
                </c:pt>
                <c:pt idx="9">
                  <c:v>58</c:v>
                </c:pt>
                <c:pt idx="10">
                  <c:v>57.6</c:v>
                </c:pt>
                <c:pt idx="11">
                  <c:v>58</c:v>
                </c:pt>
                <c:pt idx="12">
                  <c:v>56.8</c:v>
                </c:pt>
                <c:pt idx="13">
                  <c:v>55.4</c:v>
                </c:pt>
                <c:pt idx="14">
                  <c:v>53.8</c:v>
                </c:pt>
                <c:pt idx="15">
                  <c:v>52.4</c:v>
                </c:pt>
                <c:pt idx="16">
                  <c:v>52.7</c:v>
                </c:pt>
                <c:pt idx="17">
                  <c:v>57.8</c:v>
                </c:pt>
                <c:pt idx="18">
                  <c:v>62.1</c:v>
                </c:pt>
                <c:pt idx="19">
                  <c:v>64.1</c:v>
                </c:pt>
                <c:pt idx="20">
                  <c:v>65.1</c:v>
                </c:pt>
                <c:pt idx="21">
                  <c:v>67.8</c:v>
                </c:pt>
                <c:pt idx="22">
                  <c:v>74.3</c:v>
                </c:pt>
                <c:pt idx="23">
                  <c:v>79.1</c:v>
                </c:pt>
                <c:pt idx="24">
                  <c:v>84.8</c:v>
                </c:pt>
                <c:pt idx="25">
                  <c:v>88.4</c:v>
                </c:pt>
                <c:pt idx="26">
                  <c:v>91.3</c:v>
                </c:pt>
                <c:pt idx="27">
                  <c:v>93.2</c:v>
                </c:pt>
                <c:pt idx="28">
                  <c:v>94.7</c:v>
                </c:pt>
                <c:pt idx="29">
                  <c:v>95.4</c:v>
                </c:pt>
                <c:pt idx="30">
                  <c:v>96.3</c:v>
                </c:pt>
                <c:pt idx="31">
                  <c:v>95.6</c:v>
                </c:pt>
                <c:pt idx="32">
                  <c:v>97.3</c:v>
                </c:pt>
                <c:pt idx="33">
                  <c:v>97.1</c:v>
                </c:pt>
                <c:pt idx="34">
                  <c:v>97.2</c:v>
                </c:pt>
                <c:pt idx="35">
                  <c:v>97.2</c:v>
                </c:pt>
                <c:pt idx="36">
                  <c:v>96.5</c:v>
                </c:pt>
                <c:pt idx="37">
                  <c:v>96.6</c:v>
                </c:pt>
                <c:pt idx="38">
                  <c:v>96.5</c:v>
                </c:pt>
                <c:pt idx="39">
                  <c:v>95.9</c:v>
                </c:pt>
                <c:pt idx="40">
                  <c:v>96.7</c:v>
                </c:pt>
                <c:pt idx="41">
                  <c:v>97.1</c:v>
                </c:pt>
                <c:pt idx="42">
                  <c:v>96.5</c:v>
                </c:pt>
                <c:pt idx="43">
                  <c:v>95.1</c:v>
                </c:pt>
                <c:pt idx="44">
                  <c:v>93</c:v>
                </c:pt>
                <c:pt idx="45">
                  <c:v>90.2</c:v>
                </c:pt>
                <c:pt idx="46">
                  <c:v>88.7</c:v>
                </c:pt>
                <c:pt idx="47">
                  <c:v>87.7</c:v>
                </c:pt>
                <c:pt idx="48">
                  <c:v>86.1</c:v>
                </c:pt>
                <c:pt idx="49">
                  <c:v>84.6</c:v>
                </c:pt>
                <c:pt idx="50">
                  <c:v>81.7</c:v>
                </c:pt>
                <c:pt idx="51">
                  <c:v>78.8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'S14'!$J$5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'S14'!$J$6:$J$58</c:f>
              <c:numCache>
                <c:ptCount val="53"/>
                <c:pt idx="0">
                  <c:v>53.5</c:v>
                </c:pt>
                <c:pt idx="1">
                  <c:v>47.7</c:v>
                </c:pt>
                <c:pt idx="2">
                  <c:v>46.4</c:v>
                </c:pt>
                <c:pt idx="3">
                  <c:v>44.7</c:v>
                </c:pt>
                <c:pt idx="4">
                  <c:v>43.2</c:v>
                </c:pt>
                <c:pt idx="5">
                  <c:v>40</c:v>
                </c:pt>
                <c:pt idx="6">
                  <c:v>36.7</c:v>
                </c:pt>
                <c:pt idx="7">
                  <c:v>33.6</c:v>
                </c:pt>
                <c:pt idx="8">
                  <c:v>30.7</c:v>
                </c:pt>
                <c:pt idx="9">
                  <c:v>28.4</c:v>
                </c:pt>
                <c:pt idx="10">
                  <c:v>26</c:v>
                </c:pt>
                <c:pt idx="11">
                  <c:v>23.6</c:v>
                </c:pt>
                <c:pt idx="12">
                  <c:v>22.2</c:v>
                </c:pt>
                <c:pt idx="13">
                  <c:v>20.5</c:v>
                </c:pt>
                <c:pt idx="14">
                  <c:v>18.9</c:v>
                </c:pt>
                <c:pt idx="15">
                  <c:v>17.3</c:v>
                </c:pt>
                <c:pt idx="16">
                  <c:v>19.2</c:v>
                </c:pt>
                <c:pt idx="17">
                  <c:v>21.1</c:v>
                </c:pt>
                <c:pt idx="18">
                  <c:v>23.5</c:v>
                </c:pt>
                <c:pt idx="19">
                  <c:v>24</c:v>
                </c:pt>
                <c:pt idx="20">
                  <c:v>27.1</c:v>
                </c:pt>
                <c:pt idx="21">
                  <c:v>29.5</c:v>
                </c:pt>
                <c:pt idx="22">
                  <c:v>35.7</c:v>
                </c:pt>
                <c:pt idx="23">
                  <c:v>40.6</c:v>
                </c:pt>
                <c:pt idx="24">
                  <c:v>44.5</c:v>
                </c:pt>
                <c:pt idx="25">
                  <c:v>46.6</c:v>
                </c:pt>
                <c:pt idx="26">
                  <c:v>50</c:v>
                </c:pt>
                <c:pt idx="27">
                  <c:v>52.4</c:v>
                </c:pt>
                <c:pt idx="28">
                  <c:v>53.8</c:v>
                </c:pt>
                <c:pt idx="29">
                  <c:v>55.2</c:v>
                </c:pt>
                <c:pt idx="30">
                  <c:v>56.4</c:v>
                </c:pt>
                <c:pt idx="31">
                  <c:v>57</c:v>
                </c:pt>
                <c:pt idx="32">
                  <c:v>57.2</c:v>
                </c:pt>
                <c:pt idx="33">
                  <c:v>58.3</c:v>
                </c:pt>
                <c:pt idx="34">
                  <c:v>59.5</c:v>
                </c:pt>
                <c:pt idx="35">
                  <c:v>59.7</c:v>
                </c:pt>
                <c:pt idx="36">
                  <c:v>58.9</c:v>
                </c:pt>
                <c:pt idx="37">
                  <c:v>58.1</c:v>
                </c:pt>
                <c:pt idx="38">
                  <c:v>57.8</c:v>
                </c:pt>
                <c:pt idx="39">
                  <c:v>60</c:v>
                </c:pt>
                <c:pt idx="40">
                  <c:v>62.2</c:v>
                </c:pt>
                <c:pt idx="41">
                  <c:v>63.1</c:v>
                </c:pt>
                <c:pt idx="42">
                  <c:v>63.4</c:v>
                </c:pt>
                <c:pt idx="43">
                  <c:v>65.6</c:v>
                </c:pt>
                <c:pt idx="44">
                  <c:v>66.5</c:v>
                </c:pt>
                <c:pt idx="45">
                  <c:v>65.4</c:v>
                </c:pt>
                <c:pt idx="46">
                  <c:v>64.1</c:v>
                </c:pt>
                <c:pt idx="47">
                  <c:v>61.9</c:v>
                </c:pt>
                <c:pt idx="48">
                  <c:v>60.4</c:v>
                </c:pt>
                <c:pt idx="49">
                  <c:v>58.4</c:v>
                </c:pt>
                <c:pt idx="50">
                  <c:v>55.8</c:v>
                </c:pt>
                <c:pt idx="51">
                  <c:v>53.5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'S14'!$K$5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'S14'!$K$6:$K$58</c:f>
              <c:numCache>
                <c:ptCount val="53"/>
                <c:pt idx="0">
                  <c:v>76.8</c:v>
                </c:pt>
                <c:pt idx="1">
                  <c:v>74.6</c:v>
                </c:pt>
                <c:pt idx="2">
                  <c:v>71.7</c:v>
                </c:pt>
                <c:pt idx="3">
                  <c:v>68.9</c:v>
                </c:pt>
                <c:pt idx="4">
                  <c:v>66.9</c:v>
                </c:pt>
                <c:pt idx="5">
                  <c:v>65</c:v>
                </c:pt>
                <c:pt idx="6">
                  <c:v>61.9</c:v>
                </c:pt>
                <c:pt idx="7">
                  <c:v>58.8</c:v>
                </c:pt>
                <c:pt idx="8">
                  <c:v>56.1</c:v>
                </c:pt>
                <c:pt idx="9">
                  <c:v>53.3</c:v>
                </c:pt>
                <c:pt idx="10">
                  <c:v>50.4</c:v>
                </c:pt>
                <c:pt idx="11">
                  <c:v>47.7</c:v>
                </c:pt>
                <c:pt idx="12">
                  <c:v>44.7</c:v>
                </c:pt>
                <c:pt idx="13">
                  <c:v>41.8</c:v>
                </c:pt>
                <c:pt idx="14">
                  <c:v>39.1</c:v>
                </c:pt>
                <c:pt idx="15">
                  <c:v>38.5</c:v>
                </c:pt>
                <c:pt idx="16">
                  <c:v>40.5</c:v>
                </c:pt>
                <c:pt idx="17">
                  <c:v>45.5</c:v>
                </c:pt>
                <c:pt idx="18">
                  <c:v>49.9</c:v>
                </c:pt>
                <c:pt idx="19">
                  <c:v>56.6</c:v>
                </c:pt>
                <c:pt idx="20">
                  <c:v>60.7</c:v>
                </c:pt>
                <c:pt idx="21">
                  <c:v>63.5</c:v>
                </c:pt>
                <c:pt idx="22">
                  <c:v>65.9</c:v>
                </c:pt>
                <c:pt idx="23">
                  <c:v>69.5</c:v>
                </c:pt>
                <c:pt idx="24">
                  <c:v>75.2</c:v>
                </c:pt>
                <c:pt idx="25">
                  <c:v>80.4</c:v>
                </c:pt>
                <c:pt idx="26">
                  <c:v>84.1</c:v>
                </c:pt>
                <c:pt idx="27">
                  <c:v>86.8</c:v>
                </c:pt>
                <c:pt idx="28">
                  <c:v>89</c:v>
                </c:pt>
                <c:pt idx="29">
                  <c:v>90.9</c:v>
                </c:pt>
                <c:pt idx="30">
                  <c:v>91.5</c:v>
                </c:pt>
                <c:pt idx="31">
                  <c:v>92.3</c:v>
                </c:pt>
                <c:pt idx="32">
                  <c:v>93.7</c:v>
                </c:pt>
                <c:pt idx="33">
                  <c:v>93.8</c:v>
                </c:pt>
                <c:pt idx="34">
                  <c:v>93.9</c:v>
                </c:pt>
                <c:pt idx="35">
                  <c:v>94.6</c:v>
                </c:pt>
                <c:pt idx="36">
                  <c:v>94.1</c:v>
                </c:pt>
                <c:pt idx="37">
                  <c:v>93.4</c:v>
                </c:pt>
                <c:pt idx="38">
                  <c:v>93.1</c:v>
                </c:pt>
                <c:pt idx="39">
                  <c:v>92.4</c:v>
                </c:pt>
                <c:pt idx="40">
                  <c:v>92.8</c:v>
                </c:pt>
                <c:pt idx="41">
                  <c:v>93.5</c:v>
                </c:pt>
                <c:pt idx="42">
                  <c:v>93.3</c:v>
                </c:pt>
                <c:pt idx="43">
                  <c:v>92.6</c:v>
                </c:pt>
                <c:pt idx="44">
                  <c:v>91.3</c:v>
                </c:pt>
                <c:pt idx="45">
                  <c:v>89.7</c:v>
                </c:pt>
                <c:pt idx="46">
                  <c:v>88</c:v>
                </c:pt>
                <c:pt idx="47">
                  <c:v>86.7</c:v>
                </c:pt>
                <c:pt idx="48">
                  <c:v>83.1</c:v>
                </c:pt>
                <c:pt idx="49">
                  <c:v>84.6</c:v>
                </c:pt>
                <c:pt idx="50">
                  <c:v>81.7</c:v>
                </c:pt>
                <c:pt idx="51">
                  <c:v>78.8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'S14'!$L$5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'S14'!$L$6:$L$58</c:f>
              <c:numCache>
                <c:ptCount val="53"/>
                <c:pt idx="0">
                  <c:v>75.9</c:v>
                </c:pt>
                <c:pt idx="1">
                  <c:v>72.6</c:v>
                </c:pt>
                <c:pt idx="2">
                  <c:v>69.4</c:v>
                </c:pt>
                <c:pt idx="3">
                  <c:v>66.6</c:v>
                </c:pt>
                <c:pt idx="4">
                  <c:v>63</c:v>
                </c:pt>
                <c:pt idx="5">
                  <c:v>59.7</c:v>
                </c:pt>
                <c:pt idx="6">
                  <c:v>57.2</c:v>
                </c:pt>
                <c:pt idx="7">
                  <c:v>54.2</c:v>
                </c:pt>
                <c:pt idx="8">
                  <c:v>50.7</c:v>
                </c:pt>
                <c:pt idx="9">
                  <c:v>48</c:v>
                </c:pt>
                <c:pt idx="10">
                  <c:v>45.3</c:v>
                </c:pt>
                <c:pt idx="11">
                  <c:v>42.4</c:v>
                </c:pt>
                <c:pt idx="12">
                  <c:v>39.8</c:v>
                </c:pt>
                <c:pt idx="13">
                  <c:v>37.9</c:v>
                </c:pt>
                <c:pt idx="14">
                  <c:v>35.9</c:v>
                </c:pt>
                <c:pt idx="15">
                  <c:v>33.6</c:v>
                </c:pt>
                <c:pt idx="16">
                  <c:v>32.1</c:v>
                </c:pt>
                <c:pt idx="17">
                  <c:v>32.2</c:v>
                </c:pt>
                <c:pt idx="18">
                  <c:v>34.7</c:v>
                </c:pt>
                <c:pt idx="19">
                  <c:v>38.7</c:v>
                </c:pt>
                <c:pt idx="20">
                  <c:v>42.3</c:v>
                </c:pt>
                <c:pt idx="21">
                  <c:v>46.8</c:v>
                </c:pt>
                <c:pt idx="22">
                  <c:v>50.7</c:v>
                </c:pt>
                <c:pt idx="23">
                  <c:v>53.1</c:v>
                </c:pt>
                <c:pt idx="24">
                  <c:v>58</c:v>
                </c:pt>
                <c:pt idx="25">
                  <c:v>63.1</c:v>
                </c:pt>
                <c:pt idx="26">
                  <c:v>67.1</c:v>
                </c:pt>
                <c:pt idx="27">
                  <c:v>70.8</c:v>
                </c:pt>
                <c:pt idx="28">
                  <c:v>73.2</c:v>
                </c:pt>
                <c:pt idx="29">
                  <c:v>74.8</c:v>
                </c:pt>
                <c:pt idx="30">
                  <c:v>76.9</c:v>
                </c:pt>
                <c:pt idx="31">
                  <c:v>78.2</c:v>
                </c:pt>
                <c:pt idx="32">
                  <c:v>80.1</c:v>
                </c:pt>
                <c:pt idx="33">
                  <c:v>81.2</c:v>
                </c:pt>
                <c:pt idx="34">
                  <c:v>82.1</c:v>
                </c:pt>
                <c:pt idx="35">
                  <c:v>82.4</c:v>
                </c:pt>
                <c:pt idx="36">
                  <c:v>82.3</c:v>
                </c:pt>
                <c:pt idx="37">
                  <c:v>82.2</c:v>
                </c:pt>
                <c:pt idx="38">
                  <c:v>81.2</c:v>
                </c:pt>
                <c:pt idx="39">
                  <c:v>84.2</c:v>
                </c:pt>
                <c:pt idx="40">
                  <c:v>86.9</c:v>
                </c:pt>
                <c:pt idx="41">
                  <c:v>87.1</c:v>
                </c:pt>
                <c:pt idx="42">
                  <c:v>87</c:v>
                </c:pt>
                <c:pt idx="43">
                  <c:v>88.7</c:v>
                </c:pt>
                <c:pt idx="44">
                  <c:v>87.5</c:v>
                </c:pt>
                <c:pt idx="45">
                  <c:v>85.8</c:v>
                </c:pt>
                <c:pt idx="46">
                  <c:v>83.8</c:v>
                </c:pt>
                <c:pt idx="47">
                  <c:v>81.9</c:v>
                </c:pt>
                <c:pt idx="48">
                  <c:v>79.6</c:v>
                </c:pt>
                <c:pt idx="49">
                  <c:v>77.2</c:v>
                </c:pt>
                <c:pt idx="50">
                  <c:v>74.4</c:v>
                </c:pt>
                <c:pt idx="51">
                  <c:v>71.5</c:v>
                </c:pt>
              </c:numCache>
            </c:numRef>
          </c:val>
          <c:smooth val="0"/>
        </c:ser>
        <c:marker val="1"/>
        <c:axId val="22828869"/>
        <c:axId val="4133230"/>
      </c:lineChart>
      <c:catAx>
        <c:axId val="22828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3230"/>
        <c:crosses val="autoZero"/>
        <c:auto val="0"/>
        <c:lblOffset val="100"/>
        <c:tickLblSkip val="3"/>
        <c:noMultiLvlLbl val="0"/>
      </c:catAx>
      <c:valAx>
        <c:axId val="41332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2886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51525"/>
          <c:w val="0.2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Sweden</a:t>
            </a:r>
          </a:p>
        </c:rich>
      </c:tx>
      <c:layout>
        <c:manualLayout>
          <c:xMode val="factor"/>
          <c:yMode val="factor"/>
          <c:x val="-0.0107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1"/>
          <c:h val="0.90975"/>
        </c:manualLayout>
      </c:layout>
      <c:lineChart>
        <c:grouping val="standard"/>
        <c:varyColors val="0"/>
        <c:ser>
          <c:idx val="1"/>
          <c:order val="0"/>
          <c:tx>
            <c:strRef>
              <c:f>'S14'!$O$5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'S14'!$O$6:$O$58</c:f>
              <c:numCache>
                <c:ptCount val="53"/>
                <c:pt idx="0">
                  <c:v>85.5585</c:v>
                </c:pt>
                <c:pt idx="1">
                  <c:v>83.1051</c:v>
                </c:pt>
                <c:pt idx="2">
                  <c:v>79.3443</c:v>
                </c:pt>
                <c:pt idx="3">
                  <c:v>75.5837</c:v>
                </c:pt>
                <c:pt idx="4">
                  <c:v>72.6399</c:v>
                </c:pt>
                <c:pt idx="5">
                  <c:v>68.3891</c:v>
                </c:pt>
                <c:pt idx="6">
                  <c:v>63.6479</c:v>
                </c:pt>
                <c:pt idx="7">
                  <c:v>60.2141</c:v>
                </c:pt>
                <c:pt idx="8">
                  <c:v>56.1268</c:v>
                </c:pt>
                <c:pt idx="9">
                  <c:v>52.3504</c:v>
                </c:pt>
                <c:pt idx="10">
                  <c:v>49.1486</c:v>
                </c:pt>
                <c:pt idx="11">
                  <c:v>46.5</c:v>
                </c:pt>
                <c:pt idx="12">
                  <c:v>43.7</c:v>
                </c:pt>
                <c:pt idx="13">
                  <c:v>41.4159</c:v>
                </c:pt>
                <c:pt idx="14">
                  <c:v>41.9566</c:v>
                </c:pt>
                <c:pt idx="15">
                  <c:v>44.4318</c:v>
                </c:pt>
                <c:pt idx="16">
                  <c:v>47.2462</c:v>
                </c:pt>
                <c:pt idx="17">
                  <c:v>50.2769</c:v>
                </c:pt>
                <c:pt idx="18">
                  <c:v>56.678</c:v>
                </c:pt>
                <c:pt idx="19">
                  <c:v>65.3943</c:v>
                </c:pt>
                <c:pt idx="20">
                  <c:v>70.63</c:v>
                </c:pt>
                <c:pt idx="21">
                  <c:v>76.2599</c:v>
                </c:pt>
                <c:pt idx="22">
                  <c:v>78.7551</c:v>
                </c:pt>
                <c:pt idx="23">
                  <c:v>81.052</c:v>
                </c:pt>
                <c:pt idx="24">
                  <c:v>88.1244</c:v>
                </c:pt>
                <c:pt idx="25">
                  <c:v>91.9566</c:v>
                </c:pt>
                <c:pt idx="26">
                  <c:v>91.7895</c:v>
                </c:pt>
                <c:pt idx="27">
                  <c:v>92.5</c:v>
                </c:pt>
                <c:pt idx="28">
                  <c:v>93.9492</c:v>
                </c:pt>
                <c:pt idx="29">
                  <c:v>95.9078</c:v>
                </c:pt>
                <c:pt idx="30">
                  <c:v>95.9</c:v>
                </c:pt>
                <c:pt idx="31">
                  <c:v>97.6999</c:v>
                </c:pt>
                <c:pt idx="32">
                  <c:v>96.8805</c:v>
                </c:pt>
                <c:pt idx="33">
                  <c:v>96.4113</c:v>
                </c:pt>
                <c:pt idx="34">
                  <c:v>96.2085</c:v>
                </c:pt>
                <c:pt idx="35">
                  <c:v>96.2212</c:v>
                </c:pt>
                <c:pt idx="36">
                  <c:v>95.5846</c:v>
                </c:pt>
                <c:pt idx="37">
                  <c:v>96.3</c:v>
                </c:pt>
                <c:pt idx="38">
                  <c:v>96.4</c:v>
                </c:pt>
                <c:pt idx="39">
                  <c:v>95.8323</c:v>
                </c:pt>
                <c:pt idx="40">
                  <c:v>95.8246</c:v>
                </c:pt>
                <c:pt idx="41">
                  <c:v>97.5117</c:v>
                </c:pt>
                <c:pt idx="42">
                  <c:v>97.6734</c:v>
                </c:pt>
                <c:pt idx="43">
                  <c:v>97.4962</c:v>
                </c:pt>
                <c:pt idx="44">
                  <c:v>96.641</c:v>
                </c:pt>
                <c:pt idx="45">
                  <c:v>96.4638</c:v>
                </c:pt>
                <c:pt idx="46">
                  <c:v>96.6821</c:v>
                </c:pt>
                <c:pt idx="47">
                  <c:v>96.0258</c:v>
                </c:pt>
                <c:pt idx="48">
                  <c:v>94.8797</c:v>
                </c:pt>
                <c:pt idx="49">
                  <c:v>92.9165</c:v>
                </c:pt>
                <c:pt idx="50">
                  <c:v>88.3387</c:v>
                </c:pt>
                <c:pt idx="51">
                  <c:v>85.5585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'S14'!$P$5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'S14'!$P$6:$P$58</c:f>
              <c:numCache>
                <c:ptCount val="53"/>
                <c:pt idx="0">
                  <c:v>39.4</c:v>
                </c:pt>
                <c:pt idx="1">
                  <c:v>36.3</c:v>
                </c:pt>
                <c:pt idx="2">
                  <c:v>33.2</c:v>
                </c:pt>
                <c:pt idx="3">
                  <c:v>30.2</c:v>
                </c:pt>
                <c:pt idx="4">
                  <c:v>27.5</c:v>
                </c:pt>
                <c:pt idx="5">
                  <c:v>24.8</c:v>
                </c:pt>
                <c:pt idx="6">
                  <c:v>21.5</c:v>
                </c:pt>
                <c:pt idx="7">
                  <c:v>18.5</c:v>
                </c:pt>
                <c:pt idx="8">
                  <c:v>16.2</c:v>
                </c:pt>
                <c:pt idx="9">
                  <c:v>14.4</c:v>
                </c:pt>
                <c:pt idx="10">
                  <c:v>12.8</c:v>
                </c:pt>
                <c:pt idx="11">
                  <c:v>11.3</c:v>
                </c:pt>
                <c:pt idx="12">
                  <c:v>10</c:v>
                </c:pt>
                <c:pt idx="13">
                  <c:v>8.3</c:v>
                </c:pt>
                <c:pt idx="14">
                  <c:v>6.5</c:v>
                </c:pt>
                <c:pt idx="15">
                  <c:v>5.6</c:v>
                </c:pt>
                <c:pt idx="16">
                  <c:v>5.7</c:v>
                </c:pt>
                <c:pt idx="17">
                  <c:v>5.8</c:v>
                </c:pt>
                <c:pt idx="18">
                  <c:v>9.4</c:v>
                </c:pt>
                <c:pt idx="19">
                  <c:v>12.6405</c:v>
                </c:pt>
                <c:pt idx="20">
                  <c:v>16.7</c:v>
                </c:pt>
                <c:pt idx="21">
                  <c:v>21.9</c:v>
                </c:pt>
                <c:pt idx="22">
                  <c:v>28.3</c:v>
                </c:pt>
                <c:pt idx="23">
                  <c:v>34.9</c:v>
                </c:pt>
                <c:pt idx="24">
                  <c:v>41.6</c:v>
                </c:pt>
                <c:pt idx="25">
                  <c:v>45.7</c:v>
                </c:pt>
                <c:pt idx="26">
                  <c:v>49.7</c:v>
                </c:pt>
                <c:pt idx="27">
                  <c:v>53.1</c:v>
                </c:pt>
                <c:pt idx="28">
                  <c:v>54.8</c:v>
                </c:pt>
                <c:pt idx="29">
                  <c:v>56.1</c:v>
                </c:pt>
                <c:pt idx="30">
                  <c:v>58.1</c:v>
                </c:pt>
                <c:pt idx="31">
                  <c:v>58.3</c:v>
                </c:pt>
                <c:pt idx="32">
                  <c:v>57.7</c:v>
                </c:pt>
                <c:pt idx="33">
                  <c:v>57.7</c:v>
                </c:pt>
                <c:pt idx="34">
                  <c:v>58.3</c:v>
                </c:pt>
                <c:pt idx="35">
                  <c:v>58.1</c:v>
                </c:pt>
                <c:pt idx="36">
                  <c:v>56.9</c:v>
                </c:pt>
                <c:pt idx="37">
                  <c:v>55.8</c:v>
                </c:pt>
                <c:pt idx="38">
                  <c:v>54.7</c:v>
                </c:pt>
                <c:pt idx="39">
                  <c:v>56.4066</c:v>
                </c:pt>
                <c:pt idx="40">
                  <c:v>55.9617</c:v>
                </c:pt>
                <c:pt idx="41">
                  <c:v>56.576</c:v>
                </c:pt>
                <c:pt idx="42">
                  <c:v>57.4027</c:v>
                </c:pt>
                <c:pt idx="43">
                  <c:v>58.4438</c:v>
                </c:pt>
                <c:pt idx="44">
                  <c:v>58.4213</c:v>
                </c:pt>
                <c:pt idx="45">
                  <c:v>57.3396</c:v>
                </c:pt>
                <c:pt idx="46">
                  <c:v>55.7</c:v>
                </c:pt>
                <c:pt idx="47">
                  <c:v>53.8</c:v>
                </c:pt>
                <c:pt idx="48">
                  <c:v>51.5401</c:v>
                </c:pt>
                <c:pt idx="49">
                  <c:v>49.8215</c:v>
                </c:pt>
                <c:pt idx="50">
                  <c:v>46.8269</c:v>
                </c:pt>
                <c:pt idx="51">
                  <c:v>44.4692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'S14'!$Q$5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'S14'!$Q$6:$Q$58</c:f>
              <c:numCache>
                <c:ptCount val="53"/>
                <c:pt idx="0">
                  <c:v>60.7</c:v>
                </c:pt>
                <c:pt idx="1">
                  <c:v>58.4</c:v>
                </c:pt>
                <c:pt idx="2">
                  <c:v>55.5</c:v>
                </c:pt>
                <c:pt idx="3">
                  <c:v>52.3</c:v>
                </c:pt>
                <c:pt idx="4">
                  <c:v>49.3</c:v>
                </c:pt>
                <c:pt idx="5">
                  <c:v>46.5</c:v>
                </c:pt>
                <c:pt idx="6">
                  <c:v>43.2</c:v>
                </c:pt>
                <c:pt idx="7">
                  <c:v>40.1</c:v>
                </c:pt>
                <c:pt idx="8">
                  <c:v>37.2</c:v>
                </c:pt>
                <c:pt idx="9">
                  <c:v>34.2</c:v>
                </c:pt>
                <c:pt idx="10">
                  <c:v>31.3</c:v>
                </c:pt>
                <c:pt idx="11">
                  <c:v>28.8</c:v>
                </c:pt>
                <c:pt idx="12">
                  <c:v>26.1</c:v>
                </c:pt>
                <c:pt idx="13">
                  <c:v>23.4</c:v>
                </c:pt>
                <c:pt idx="14">
                  <c:v>21.1</c:v>
                </c:pt>
                <c:pt idx="15">
                  <c:v>21.8</c:v>
                </c:pt>
                <c:pt idx="16">
                  <c:v>26.8</c:v>
                </c:pt>
                <c:pt idx="17">
                  <c:v>32.5</c:v>
                </c:pt>
                <c:pt idx="18">
                  <c:v>38</c:v>
                </c:pt>
                <c:pt idx="19">
                  <c:v>46.2</c:v>
                </c:pt>
                <c:pt idx="20">
                  <c:v>54.3</c:v>
                </c:pt>
                <c:pt idx="21">
                  <c:v>61.9</c:v>
                </c:pt>
                <c:pt idx="22">
                  <c:v>65.7</c:v>
                </c:pt>
                <c:pt idx="23">
                  <c:v>69.3</c:v>
                </c:pt>
                <c:pt idx="24">
                  <c:v>73.2</c:v>
                </c:pt>
                <c:pt idx="25">
                  <c:v>80.9</c:v>
                </c:pt>
                <c:pt idx="26">
                  <c:v>84</c:v>
                </c:pt>
                <c:pt idx="27">
                  <c:v>88</c:v>
                </c:pt>
                <c:pt idx="28">
                  <c:v>91.1</c:v>
                </c:pt>
                <c:pt idx="29">
                  <c:v>91.4</c:v>
                </c:pt>
                <c:pt idx="30">
                  <c:v>90.8</c:v>
                </c:pt>
                <c:pt idx="31">
                  <c:v>92.8</c:v>
                </c:pt>
                <c:pt idx="32">
                  <c:v>93.3</c:v>
                </c:pt>
                <c:pt idx="33">
                  <c:v>92.2</c:v>
                </c:pt>
                <c:pt idx="34">
                  <c:v>91.3</c:v>
                </c:pt>
                <c:pt idx="35">
                  <c:v>90.6</c:v>
                </c:pt>
                <c:pt idx="36">
                  <c:v>89.7</c:v>
                </c:pt>
                <c:pt idx="37">
                  <c:v>87.9</c:v>
                </c:pt>
                <c:pt idx="38">
                  <c:v>86</c:v>
                </c:pt>
                <c:pt idx="39">
                  <c:v>84.5</c:v>
                </c:pt>
                <c:pt idx="40">
                  <c:v>84.8</c:v>
                </c:pt>
                <c:pt idx="41">
                  <c:v>84.6</c:v>
                </c:pt>
                <c:pt idx="42">
                  <c:v>83.8</c:v>
                </c:pt>
                <c:pt idx="43">
                  <c:v>84.5</c:v>
                </c:pt>
                <c:pt idx="44">
                  <c:v>84.9</c:v>
                </c:pt>
                <c:pt idx="45">
                  <c:v>85</c:v>
                </c:pt>
                <c:pt idx="46">
                  <c:v>84.9</c:v>
                </c:pt>
                <c:pt idx="47">
                  <c:v>83.8</c:v>
                </c:pt>
                <c:pt idx="48">
                  <c:v>82.7</c:v>
                </c:pt>
                <c:pt idx="49">
                  <c:v>81.7</c:v>
                </c:pt>
                <c:pt idx="50">
                  <c:v>78.9</c:v>
                </c:pt>
                <c:pt idx="51">
                  <c:v>76.8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'S14'!$R$5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'S14'!$R$6:$R$58</c:f>
              <c:numCache>
                <c:ptCount val="53"/>
                <c:pt idx="0">
                  <c:v>73.96797897126471</c:v>
                </c:pt>
                <c:pt idx="1">
                  <c:v>70.20860495436767</c:v>
                </c:pt>
                <c:pt idx="2">
                  <c:v>66.34467227687567</c:v>
                </c:pt>
                <c:pt idx="3">
                  <c:v>62.87483702737941</c:v>
                </c:pt>
                <c:pt idx="4">
                  <c:v>58.750148156927814</c:v>
                </c:pt>
                <c:pt idx="5">
                  <c:v>54.77954249140689</c:v>
                </c:pt>
                <c:pt idx="6">
                  <c:v>51.83714590494252</c:v>
                </c:pt>
                <c:pt idx="7">
                  <c:v>48.1687803721702</c:v>
                </c:pt>
                <c:pt idx="8">
                  <c:v>43.845561218442576</c:v>
                </c:pt>
                <c:pt idx="9">
                  <c:v>39.883879376740325</c:v>
                </c:pt>
                <c:pt idx="10">
                  <c:v>36.34101546300136</c:v>
                </c:pt>
                <c:pt idx="11">
                  <c:v>32.46341607915161</c:v>
                </c:pt>
                <c:pt idx="12">
                  <c:v>28.873155992653594</c:v>
                </c:pt>
                <c:pt idx="13">
                  <c:v>26.21600805734937</c:v>
                </c:pt>
                <c:pt idx="14">
                  <c:v>23.9202559393329</c:v>
                </c:pt>
                <c:pt idx="15">
                  <c:v>21.464541738254635</c:v>
                </c:pt>
                <c:pt idx="16">
                  <c:v>21.18016470170034</c:v>
                </c:pt>
                <c:pt idx="17">
                  <c:v>25.321405296522304</c:v>
                </c:pt>
                <c:pt idx="18">
                  <c:v>33.21879258249896</c:v>
                </c:pt>
                <c:pt idx="19">
                  <c:v>40.908821612654776</c:v>
                </c:pt>
                <c:pt idx="20">
                  <c:v>46.31198530718644</c:v>
                </c:pt>
                <c:pt idx="21">
                  <c:v>49.831151134545884</c:v>
                </c:pt>
                <c:pt idx="22">
                  <c:v>55.284673262634044</c:v>
                </c:pt>
                <c:pt idx="23">
                  <c:v>62.13342022631673</c:v>
                </c:pt>
                <c:pt idx="24">
                  <c:v>67.4121689673559</c:v>
                </c:pt>
                <c:pt idx="25">
                  <c:v>70.08116594584988</c:v>
                </c:pt>
                <c:pt idx="26">
                  <c:v>73.1026719592393</c:v>
                </c:pt>
                <c:pt idx="27">
                  <c:v>76.34634753243675</c:v>
                </c:pt>
                <c:pt idx="28">
                  <c:v>80.1143432667812</c:v>
                </c:pt>
                <c:pt idx="29">
                  <c:v>81.18075715385983</c:v>
                </c:pt>
                <c:pt idx="30">
                  <c:v>81.76432253095562</c:v>
                </c:pt>
                <c:pt idx="31">
                  <c:v>84.40073464067777</c:v>
                </c:pt>
                <c:pt idx="32">
                  <c:v>84.8776586290657</c:v>
                </c:pt>
                <c:pt idx="33">
                  <c:v>84.63475324367558</c:v>
                </c:pt>
                <c:pt idx="34">
                  <c:v>88.47680549795604</c:v>
                </c:pt>
                <c:pt idx="35">
                  <c:v>88.70193731856153</c:v>
                </c:pt>
                <c:pt idx="36">
                  <c:v>90.15048284850998</c:v>
                </c:pt>
                <c:pt idx="37">
                  <c:v>89.80982285680432</c:v>
                </c:pt>
                <c:pt idx="38">
                  <c:v>88.55678653948694</c:v>
                </c:pt>
                <c:pt idx="39">
                  <c:v>89.02186148468512</c:v>
                </c:pt>
                <c:pt idx="40">
                  <c:v>90.32229397476154</c:v>
                </c:pt>
                <c:pt idx="41">
                  <c:v>90.34006753954618</c:v>
                </c:pt>
                <c:pt idx="42">
                  <c:v>89.11369156940577</c:v>
                </c:pt>
                <c:pt idx="43">
                  <c:v>88.7582202737129</c:v>
                </c:pt>
                <c:pt idx="44">
                  <c:v>87.1674862254873</c:v>
                </c:pt>
                <c:pt idx="45">
                  <c:v>85.69524260915931</c:v>
                </c:pt>
                <c:pt idx="46">
                  <c:v>83.790508916405</c:v>
                </c:pt>
                <c:pt idx="47">
                  <c:v>81.58362462231175</c:v>
                </c:pt>
                <c:pt idx="48">
                  <c:v>78.85242016707151</c:v>
                </c:pt>
                <c:pt idx="49">
                  <c:v>76.24563066532377</c:v>
                </c:pt>
                <c:pt idx="50">
                  <c:v>73.47591681971682</c:v>
                </c:pt>
                <c:pt idx="51">
                  <c:v>70.70027845251497</c:v>
                </c:pt>
              </c:numCache>
            </c:numRef>
          </c:val>
          <c:smooth val="0"/>
        </c:ser>
        <c:marker val="1"/>
        <c:axId val="37199071"/>
        <c:axId val="66356184"/>
      </c:line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6184"/>
        <c:crosses val="autoZero"/>
        <c:auto val="0"/>
        <c:lblOffset val="100"/>
        <c:tickLblSkip val="3"/>
        <c:noMultiLvlLbl val="0"/>
      </c:catAx>
      <c:valAx>
        <c:axId val="663561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907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4905"/>
          <c:w val="0.2"/>
          <c:h val="0.3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725"/>
          <c:w val="0.67225"/>
          <c:h val="0.94525"/>
        </c:manualLayout>
      </c:layout>
      <c:lineChart>
        <c:grouping val="standard"/>
        <c:varyColors val="0"/>
        <c:ser>
          <c:idx val="4"/>
          <c:order val="0"/>
          <c:tx>
            <c:strRef>
              <c:f>'S21,22,23'!$G$4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'S21,22,23'!$G$5:$G$14</c:f>
              <c:numCache/>
            </c:numRef>
          </c:val>
          <c:smooth val="0"/>
        </c:ser>
        <c:ser>
          <c:idx val="3"/>
          <c:order val="1"/>
          <c:tx>
            <c:strRef>
              <c:f>'S21,22,23'!$F$4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'S21,22,23'!$F$5:$F$14</c:f>
              <c:numCache/>
            </c:numRef>
          </c:val>
          <c:smooth val="0"/>
        </c:ser>
        <c:ser>
          <c:idx val="1"/>
          <c:order val="2"/>
          <c:tx>
            <c:strRef>
              <c:f>'S21,22,23'!$D$4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'S21,22,23'!$D$5:$D$14</c:f>
              <c:numCache/>
            </c:numRef>
          </c:val>
          <c:smooth val="0"/>
        </c:ser>
        <c:ser>
          <c:idx val="0"/>
          <c:order val="3"/>
          <c:tx>
            <c:strRef>
              <c:f>'S21,22,23'!$C$4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'S21,22,23'!$C$5:$C$14</c:f>
              <c:numCache/>
            </c:numRef>
          </c:val>
          <c:smooth val="0"/>
        </c:ser>
        <c:ser>
          <c:idx val="2"/>
          <c:order val="4"/>
          <c:tx>
            <c:strRef>
              <c:f>'S21,22,23'!$E$4</c:f>
              <c:strCache>
                <c:ptCount val="1"/>
                <c:pt idx="0">
                  <c:v>Iceland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'S21,22,23'!$E$5:$E$14</c:f>
              <c:numCache/>
            </c:numRef>
          </c:val>
          <c:smooth val="0"/>
        </c:ser>
        <c:marker val="1"/>
        <c:axId val="60334745"/>
        <c:axId val="6141794"/>
      </c:lineChart>
      <c:catAx>
        <c:axId val="6033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794"/>
        <c:crosses val="autoZero"/>
        <c:auto val="0"/>
        <c:lblOffset val="100"/>
        <c:tickLblSkip val="2"/>
        <c:noMultiLvlLbl val="0"/>
      </c:catAx>
      <c:valAx>
        <c:axId val="6141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34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2415"/>
          <c:w val="0.292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725"/>
          <c:w val="0.724"/>
          <c:h val="0.94525"/>
        </c:manualLayout>
      </c:layout>
      <c:lineChart>
        <c:grouping val="standard"/>
        <c:varyColors val="0"/>
        <c:ser>
          <c:idx val="3"/>
          <c:order val="0"/>
          <c:tx>
            <c:strRef>
              <c:f>'S21,22,23'!$F$4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'S21,22,23'!$F$22:$F$31</c:f>
              <c:numCache/>
            </c:numRef>
          </c:val>
          <c:smooth val="0"/>
        </c:ser>
        <c:ser>
          <c:idx val="2"/>
          <c:order val="1"/>
          <c:tx>
            <c:strRef>
              <c:f>'S21,22,23'!$E$4</c:f>
              <c:strCache>
                <c:ptCount val="1"/>
                <c:pt idx="0">
                  <c:v>Iceland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'S21,22,23'!$E$22:$E$31</c:f>
              <c:numCache/>
            </c:numRef>
          </c:val>
          <c:smooth val="0"/>
        </c:ser>
        <c:ser>
          <c:idx val="4"/>
          <c:order val="2"/>
          <c:tx>
            <c:strRef>
              <c:f>'S21,22,23'!$G$4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'S21,22,23'!$G$22:$G$31</c:f>
              <c:numCache/>
            </c:numRef>
          </c:val>
          <c:smooth val="0"/>
        </c:ser>
        <c:ser>
          <c:idx val="1"/>
          <c:order val="3"/>
          <c:tx>
            <c:strRef>
              <c:f>'S21,22,23'!$D$4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'S21,22,23'!$D$22:$D$31</c:f>
              <c:numCache/>
            </c:numRef>
          </c:val>
          <c:smooth val="0"/>
        </c:ser>
        <c:ser>
          <c:idx val="0"/>
          <c:order val="4"/>
          <c:tx>
            <c:strRef>
              <c:f>'S21,22,23'!$C$4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'S21,22,23'!$C$22:$C$31</c:f>
              <c:numCache/>
            </c:numRef>
          </c:val>
          <c:smooth val="0"/>
        </c:ser>
        <c:marker val="1"/>
        <c:axId val="55276147"/>
        <c:axId val="27723276"/>
      </c:line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23276"/>
        <c:crosses val="autoZero"/>
        <c:auto val="0"/>
        <c:lblOffset val="100"/>
        <c:tickLblSkip val="1"/>
        <c:noMultiLvlLbl val="0"/>
      </c:catAx>
      <c:valAx>
        <c:axId val="27723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6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264"/>
          <c:w val="0.23725"/>
          <c:h val="0.3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975"/>
          <c:w val="0.6377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'S24'!$C$4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'S24'!$C$5:$C$14</c:f>
              <c:numCache/>
            </c:numRef>
          </c:val>
          <c:smooth val="0"/>
        </c:ser>
        <c:ser>
          <c:idx val="1"/>
          <c:order val="1"/>
          <c:tx>
            <c:strRef>
              <c:f>'S24'!$D$4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'S24'!$D$5:$D$14</c:f>
              <c:numCache/>
            </c:numRef>
          </c:val>
          <c:smooth val="0"/>
        </c:ser>
        <c:ser>
          <c:idx val="2"/>
          <c:order val="2"/>
          <c:tx>
            <c:strRef>
              <c:f>'S24'!$E$4</c:f>
              <c:strCache>
                <c:ptCount val="1"/>
                <c:pt idx="0">
                  <c:v>Iceland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'S24'!$E$5:$E$14</c:f>
              <c:numCache/>
            </c:numRef>
          </c:val>
          <c:smooth val="0"/>
        </c:ser>
        <c:ser>
          <c:idx val="3"/>
          <c:order val="3"/>
          <c:tx>
            <c:strRef>
              <c:f>'S24'!$F$4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'S24'!$F$5:$F$14</c:f>
              <c:numCache/>
            </c:numRef>
          </c:val>
          <c:smooth val="0"/>
        </c:ser>
        <c:ser>
          <c:idx val="4"/>
          <c:order val="4"/>
          <c:tx>
            <c:strRef>
              <c:f>'S24'!$G$4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'S24'!$G$5:$G$14</c:f>
              <c:numCache/>
            </c:numRef>
          </c:val>
          <c:smooth val="0"/>
        </c:ser>
        <c:marker val="1"/>
        <c:axId val="48182893"/>
        <c:axId val="30992854"/>
      </c:lineChart>
      <c:catAx>
        <c:axId val="4818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2854"/>
        <c:crosses val="autoZero"/>
        <c:auto val="0"/>
        <c:lblOffset val="100"/>
        <c:tickLblSkip val="1"/>
        <c:noMultiLvlLbl val="0"/>
      </c:catAx>
      <c:valAx>
        <c:axId val="30992854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82893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"/>
          <c:y val="0.10875"/>
          <c:w val="0.193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605"/>
          <c:w val="0.9657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'S28'!$X$57</c:f>
              <c:strCache>
                <c:ptCount val="1"/>
                <c:pt idx="0">
                  <c:v>F Min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'S28'!$R$58:$R$109</c:f>
              <c:numCache/>
            </c:numRef>
          </c:cat>
          <c:val>
            <c:numRef>
              <c:f>'S28'!$X$58:$X$109</c:f>
              <c:numCache/>
            </c:numRef>
          </c:val>
        </c:ser>
        <c:ser>
          <c:idx val="2"/>
          <c:order val="2"/>
          <c:tx>
            <c:strRef>
              <c:f>'S28'!$V$57</c:f>
              <c:strCache>
                <c:ptCount val="1"/>
                <c:pt idx="0">
                  <c:v>F Max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'S28'!$R$58:$R$109</c:f>
              <c:numCache/>
            </c:numRef>
          </c:cat>
          <c:val>
            <c:numRef>
              <c:f>'S28'!$Y$58:$Y$109</c:f>
              <c:numCache/>
            </c:numRef>
          </c:val>
        </c:ser>
        <c:overlap val="60"/>
        <c:axId val="10500231"/>
        <c:axId val="27393216"/>
      </c:barChart>
      <c:barChart>
        <c:barDir val="col"/>
        <c:grouping val="stacked"/>
        <c:varyColors val="0"/>
        <c:ser>
          <c:idx val="3"/>
          <c:order val="3"/>
          <c:tx>
            <c:strRef>
              <c:f>'S28'!$AB$57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'S28'!$R$58:$R$109</c:f>
              <c:numCache/>
            </c:numRef>
          </c:cat>
          <c:val>
            <c:numRef>
              <c:f>'S28'!$AB$58:$AB$109</c:f>
              <c:numCache/>
            </c:numRef>
          </c:val>
        </c:ser>
        <c:ser>
          <c:idx val="5"/>
          <c:order val="5"/>
          <c:tx>
            <c:strRef>
              <c:f>'S28'!$Z$57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'S28'!$R$58:$R$109</c:f>
              <c:numCache/>
            </c:numRef>
          </c:cat>
          <c:val>
            <c:numRef>
              <c:f>'S28'!$AC$58:$AC$109</c:f>
              <c:numCache/>
            </c:numRef>
          </c:val>
        </c:ser>
        <c:overlap val="-70"/>
        <c:axId val="45212353"/>
        <c:axId val="4257994"/>
      </c:barChart>
      <c:lineChart>
        <c:grouping val="standard"/>
        <c:varyColors val="0"/>
        <c:ser>
          <c:idx val="1"/>
          <c:order val="1"/>
          <c:tx>
            <c:strRef>
              <c:f>'S28'!$W$57</c:f>
              <c:strCache>
                <c:ptCount val="1"/>
                <c:pt idx="0">
                  <c:v>F Avg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'S28'!$R$58:$R$109</c:f>
              <c:numCache/>
            </c:numRef>
          </c:cat>
          <c:val>
            <c:numRef>
              <c:f>'S28'!$W$58:$W$109</c:f>
              <c:numCache/>
            </c:numRef>
          </c:val>
          <c:smooth val="0"/>
        </c:ser>
        <c:axId val="10500231"/>
        <c:axId val="27393216"/>
      </c:lineChart>
      <c:lineChart>
        <c:grouping val="standard"/>
        <c:varyColors val="0"/>
        <c:ser>
          <c:idx val="4"/>
          <c:order val="4"/>
          <c:tx>
            <c:strRef>
              <c:f>'S28'!$AA$57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'S28'!$R$58:$R$109</c:f>
              <c:numCache/>
            </c:numRef>
          </c:cat>
          <c:val>
            <c:numRef>
              <c:f>'S28'!$AA$58:$AA$109</c:f>
              <c:numCache/>
            </c:numRef>
          </c:val>
          <c:smooth val="0"/>
        </c:ser>
        <c:axId val="45212353"/>
        <c:axId val="4257994"/>
      </c:lineChart>
      <c:catAx>
        <c:axId val="10500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Uke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3216"/>
        <c:crosses val="autoZero"/>
        <c:auto val="1"/>
        <c:lblOffset val="100"/>
        <c:tickLblSkip val="2"/>
        <c:noMultiLvlLbl val="0"/>
      </c:catAx>
      <c:valAx>
        <c:axId val="27393216"/>
        <c:scaling>
          <c:orientation val="minMax"/>
          <c:max val="5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FIM/MWh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00231"/>
        <c:crossesAt val="1"/>
        <c:crossBetween val="midCat"/>
        <c:dispUnits/>
      </c:valAx>
      <c:catAx>
        <c:axId val="45212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257994"/>
        <c:crosses val="autoZero"/>
        <c:auto val="1"/>
        <c:lblOffset val="100"/>
        <c:tickLblSkip val="1"/>
        <c:noMultiLvlLbl val="0"/>
      </c:catAx>
      <c:valAx>
        <c:axId val="4257994"/>
        <c:scaling>
          <c:orientation val="minMax"/>
          <c:max val="7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SEK/MWh</a:t>
                </a:r>
              </a:p>
            </c:rich>
          </c:tx>
          <c:layout>
            <c:manualLayout>
              <c:xMode val="factor"/>
              <c:yMode val="factor"/>
              <c:x val="0.020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2353"/>
        <c:crosses val="max"/>
        <c:crossBetween val="midCat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"/>
          <c:y val="0.01925"/>
          <c:w val="0.244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4</xdr:col>
      <xdr:colOff>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238125" y="8610600"/>
        <a:ext cx="1857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2686050" y="8610600"/>
        <a:ext cx="2314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0.92725</cdr:y>
    </cdr:from>
    <cdr:to>
      <cdr:x>0.0775</cdr:x>
      <cdr:y>0.92725</cdr:y>
    </cdr:to>
    <cdr:sp>
      <cdr:nvSpPr>
        <cdr:cNvPr id="1" name="Teksti 1"/>
        <cdr:cNvSpPr txBox="1">
          <a:spLocks noChangeArrowheads="1"/>
        </cdr:cNvSpPr>
      </cdr:nvSpPr>
      <cdr:spPr>
        <a:xfrm>
          <a:off x="457200" y="3448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2000                                                            2001</a:t>
          </a:r>
        </a:p>
      </cdr:txBody>
    </cdr:sp>
  </cdr:relSizeAnchor>
  <cdr:relSizeAnchor xmlns:cdr="http://schemas.openxmlformats.org/drawingml/2006/chartDrawing">
    <cdr:from>
      <cdr:x>0.0545</cdr:x>
      <cdr:y>0.042</cdr:y>
    </cdr:from>
    <cdr:to>
      <cdr:x>0.1305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" y="152400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1808,66</a:t>
          </a:r>
        </a:p>
      </cdr:txBody>
    </cdr:sp>
  </cdr:relSizeAnchor>
  <cdr:relSizeAnchor xmlns:cdr="http://schemas.openxmlformats.org/drawingml/2006/chartDrawing">
    <cdr:from>
      <cdr:x>0.51075</cdr:x>
      <cdr:y>0</cdr:y>
    </cdr:from>
    <cdr:to>
      <cdr:x>0.51075</cdr:x>
      <cdr:y>0</cdr:y>
    </cdr:to>
    <cdr:sp>
      <cdr:nvSpPr>
        <cdr:cNvPr id="3" name="Text Box 3"/>
        <cdr:cNvSpPr txBox="1">
          <a:spLocks noChangeArrowheads="1"/>
        </cdr:cNvSpPr>
      </cdr:nvSpPr>
      <cdr:spPr>
        <a:xfrm>
          <a:off x="30575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1951.76</a:t>
          </a:r>
        </a:p>
      </cdr:txBody>
    </cdr:sp>
  </cdr:relSizeAnchor>
  <cdr:relSizeAnchor xmlns:cdr="http://schemas.openxmlformats.org/drawingml/2006/chartDrawing">
    <cdr:from>
      <cdr:x>0.47875</cdr:x>
      <cdr:y>0.0425</cdr:y>
    </cdr:from>
    <cdr:to>
      <cdr:x>0.47875</cdr:x>
      <cdr:y>0.0425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67025" y="152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1815.87</a:t>
          </a:r>
        </a:p>
      </cdr:txBody>
    </cdr:sp>
  </cdr:relSizeAnchor>
  <cdr:relSizeAnchor xmlns:cdr="http://schemas.openxmlformats.org/drawingml/2006/chartDrawing">
    <cdr:from>
      <cdr:x>0.55575</cdr:x>
      <cdr:y>0.039</cdr:y>
    </cdr:from>
    <cdr:to>
      <cdr:x>0.55575</cdr:x>
      <cdr:y>0.039</cdr:y>
    </cdr:to>
    <cdr:sp>
      <cdr:nvSpPr>
        <cdr:cNvPr id="5" name="Text Box 5"/>
        <cdr:cNvSpPr txBox="1">
          <a:spLocks noChangeArrowheads="1"/>
        </cdr:cNvSpPr>
      </cdr:nvSpPr>
      <cdr:spPr>
        <a:xfrm>
          <a:off x="3333750" y="142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1232.56</a:t>
          </a:r>
        </a:p>
      </cdr:txBody>
    </cdr:sp>
  </cdr:relSizeAnchor>
  <cdr:relSizeAnchor xmlns:cdr="http://schemas.openxmlformats.org/drawingml/2006/chartDrawing">
    <cdr:from>
      <cdr:x>0.478</cdr:x>
      <cdr:y>0.03675</cdr:y>
    </cdr:from>
    <cdr:to>
      <cdr:x>0.55575</cdr:x>
      <cdr:y>0.0785</cdr:y>
    </cdr:to>
    <cdr:sp>
      <cdr:nvSpPr>
        <cdr:cNvPr id="6" name="Text Box 6"/>
        <cdr:cNvSpPr txBox="1">
          <a:spLocks noChangeArrowheads="1"/>
        </cdr:cNvSpPr>
      </cdr:nvSpPr>
      <cdr:spPr>
        <a:xfrm>
          <a:off x="2867025" y="13335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1815.87</a:t>
          </a:r>
        </a:p>
      </cdr:txBody>
    </cdr:sp>
  </cdr:relSizeAnchor>
  <cdr:relSizeAnchor xmlns:cdr="http://schemas.openxmlformats.org/drawingml/2006/chartDrawing">
    <cdr:from>
      <cdr:x>0.53275</cdr:x>
      <cdr:y>0</cdr:y>
    </cdr:from>
    <cdr:to>
      <cdr:x>0.60875</cdr:x>
      <cdr:y>0.03675</cdr:y>
    </cdr:to>
    <cdr:sp>
      <cdr:nvSpPr>
        <cdr:cNvPr id="7" name="Text Box 7"/>
        <cdr:cNvSpPr txBox="1">
          <a:spLocks noChangeArrowheads="1"/>
        </cdr:cNvSpPr>
      </cdr:nvSpPr>
      <cdr:spPr>
        <a:xfrm>
          <a:off x="3190875" y="0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1951,76</a:t>
          </a:r>
        </a:p>
      </cdr:txBody>
    </cdr:sp>
  </cdr:relSizeAnchor>
  <cdr:relSizeAnchor xmlns:cdr="http://schemas.openxmlformats.org/drawingml/2006/chartDrawing">
    <cdr:from>
      <cdr:x>0.55575</cdr:x>
      <cdr:y>0.03675</cdr:y>
    </cdr:from>
    <cdr:to>
      <cdr:x>0.63175</cdr:x>
      <cdr:y>0.0735</cdr:y>
    </cdr:to>
    <cdr:sp>
      <cdr:nvSpPr>
        <cdr:cNvPr id="8" name="Text Box 8"/>
        <cdr:cNvSpPr txBox="1">
          <a:spLocks noChangeArrowheads="1"/>
        </cdr:cNvSpPr>
      </cdr:nvSpPr>
      <cdr:spPr>
        <a:xfrm>
          <a:off x="3333750" y="133350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1232.56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0.04225</cdr:y>
    </cdr:from>
    <cdr:to>
      <cdr:x>0.16775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2095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2600/4000</a:t>
          </a:r>
        </a:p>
      </cdr:txBody>
    </cdr:sp>
  </cdr:relSizeAnchor>
  <cdr:relSizeAnchor xmlns:cdr="http://schemas.openxmlformats.org/drawingml/2006/chartDrawing">
    <cdr:from>
      <cdr:x>0.125</cdr:x>
      <cdr:y>0.06725</cdr:y>
    </cdr:from>
    <cdr:to>
      <cdr:x>0.21525</cdr:x>
      <cdr:y>0.10425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90575" y="3333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2820/1090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0.9265</cdr:y>
    </cdr:from>
    <cdr:to>
      <cdr:x>0.07575</cdr:x>
      <cdr:y>0.9265</cdr:y>
    </cdr:to>
    <cdr:sp>
      <cdr:nvSpPr>
        <cdr:cNvPr id="1" name="Teksti 1"/>
        <cdr:cNvSpPr txBox="1">
          <a:spLocks noChangeArrowheads="1"/>
        </cdr:cNvSpPr>
      </cdr:nvSpPr>
      <cdr:spPr>
        <a:xfrm>
          <a:off x="457200" y="37433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0.03325</cdr:y>
    </cdr:from>
    <cdr:to>
      <cdr:x>0.203</cdr:x>
      <cdr:y>0.03325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22872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
</a:t>
          </a:r>
        </a:p>
      </cdr:txBody>
    </cdr:sp>
  </cdr:relSizeAnchor>
  <cdr:relSizeAnchor xmlns:cdr="http://schemas.openxmlformats.org/drawingml/2006/chartDrawing">
    <cdr:from>
      <cdr:x>0.104</cdr:x>
      <cdr:y>0.0265</cdr:y>
    </cdr:from>
    <cdr:to>
      <cdr:x>0.14475</cdr:x>
      <cdr:y>0.07225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28650" y="1047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242</a:t>
          </a:r>
        </a:p>
      </cdr:txBody>
    </cdr:sp>
  </cdr:relSizeAnchor>
  <cdr:relSizeAnchor xmlns:cdr="http://schemas.openxmlformats.org/drawingml/2006/chartDrawing">
    <cdr:from>
      <cdr:x>0.1475</cdr:x>
      <cdr:y>0.0215</cdr:y>
    </cdr:from>
    <cdr:to>
      <cdr:x>0.1475</cdr:x>
      <cdr:y>0.0215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885825" y="85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269</a:t>
          </a:r>
        </a:p>
      </cdr:txBody>
    </cdr:sp>
  </cdr:relSizeAnchor>
  <cdr:relSizeAnchor xmlns:cdr="http://schemas.openxmlformats.org/drawingml/2006/chartDrawing">
    <cdr:from>
      <cdr:x>0.15025</cdr:x>
      <cdr:y>0</cdr:y>
    </cdr:from>
    <cdr:to>
      <cdr:x>0.203</cdr:x>
      <cdr:y>0.04575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904875" y="0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269</a:t>
          </a:r>
        </a:p>
      </cdr:txBody>
    </cdr:sp>
  </cdr:relSizeAnchor>
  <cdr:relSizeAnchor xmlns:cdr="http://schemas.openxmlformats.org/drawingml/2006/chartDrawing">
    <cdr:from>
      <cdr:x>0.19025</cdr:x>
      <cdr:y>0.02175</cdr:y>
    </cdr:from>
    <cdr:to>
      <cdr:x>0.30225</cdr:x>
      <cdr:y>0.06025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152525" y="85725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8</xdr:col>
      <xdr:colOff>200025</xdr:colOff>
      <xdr:row>90</xdr:row>
      <xdr:rowOff>85725</xdr:rowOff>
    </xdr:to>
    <xdr:graphicFrame>
      <xdr:nvGraphicFramePr>
        <xdr:cNvPr id="1" name="Chart 3"/>
        <xdr:cNvGraphicFramePr/>
      </xdr:nvGraphicFramePr>
      <xdr:xfrm>
        <a:off x="0" y="9867900"/>
        <a:ext cx="6334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342900</xdr:colOff>
      <xdr:row>5</xdr:row>
      <xdr:rowOff>95250</xdr:rowOff>
    </xdr:from>
    <xdr:to>
      <xdr:col>34</xdr:col>
      <xdr:colOff>95250</xdr:colOff>
      <xdr:row>31</xdr:row>
      <xdr:rowOff>47625</xdr:rowOff>
    </xdr:to>
    <xdr:graphicFrame>
      <xdr:nvGraphicFramePr>
        <xdr:cNvPr id="2" name="Chart 9"/>
        <xdr:cNvGraphicFramePr/>
      </xdr:nvGraphicFramePr>
      <xdr:xfrm>
        <a:off x="11791950" y="1085850"/>
        <a:ext cx="62293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66675</xdr:rowOff>
    </xdr:from>
    <xdr:to>
      <xdr:col>8</xdr:col>
      <xdr:colOff>200025</xdr:colOff>
      <xdr:row>90</xdr:row>
      <xdr:rowOff>85725</xdr:rowOff>
    </xdr:to>
    <xdr:graphicFrame>
      <xdr:nvGraphicFramePr>
        <xdr:cNvPr id="3" name="Chart 10"/>
        <xdr:cNvGraphicFramePr/>
      </xdr:nvGraphicFramePr>
      <xdr:xfrm>
        <a:off x="0" y="9867900"/>
        <a:ext cx="6334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4" name="Chart 12"/>
        <xdr:cNvGraphicFramePr/>
      </xdr:nvGraphicFramePr>
      <xdr:xfrm>
        <a:off x="133350" y="1152525"/>
        <a:ext cx="60007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342900</xdr:colOff>
      <xdr:row>5</xdr:row>
      <xdr:rowOff>95250</xdr:rowOff>
    </xdr:from>
    <xdr:to>
      <xdr:col>34</xdr:col>
      <xdr:colOff>95250</xdr:colOff>
      <xdr:row>31</xdr:row>
      <xdr:rowOff>47625</xdr:rowOff>
    </xdr:to>
    <xdr:graphicFrame>
      <xdr:nvGraphicFramePr>
        <xdr:cNvPr id="5" name="Chart 13"/>
        <xdr:cNvGraphicFramePr/>
      </xdr:nvGraphicFramePr>
      <xdr:xfrm>
        <a:off x="11791950" y="1085850"/>
        <a:ext cx="622935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59</xdr:row>
      <xdr:rowOff>66675</xdr:rowOff>
    </xdr:from>
    <xdr:to>
      <xdr:col>8</xdr:col>
      <xdr:colOff>200025</xdr:colOff>
      <xdr:row>90</xdr:row>
      <xdr:rowOff>85725</xdr:rowOff>
    </xdr:to>
    <xdr:graphicFrame>
      <xdr:nvGraphicFramePr>
        <xdr:cNvPr id="6" name="Chart 14"/>
        <xdr:cNvGraphicFramePr/>
      </xdr:nvGraphicFramePr>
      <xdr:xfrm>
        <a:off x="0" y="9867900"/>
        <a:ext cx="6334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8</xdr:col>
      <xdr:colOff>19050</xdr:colOff>
      <xdr:row>57</xdr:row>
      <xdr:rowOff>9525</xdr:rowOff>
    </xdr:to>
    <xdr:graphicFrame>
      <xdr:nvGraphicFramePr>
        <xdr:cNvPr id="7" name="Chart 15"/>
        <xdr:cNvGraphicFramePr/>
      </xdr:nvGraphicFramePr>
      <xdr:xfrm>
        <a:off x="85725" y="5410200"/>
        <a:ext cx="6067425" cy="4048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36576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609600" y="2266950"/>
        <a:ext cx="36576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609600" y="4371975"/>
        <a:ext cx="365760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44</xdr:row>
      <xdr:rowOff>66675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91050" y="72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" name="Teksti 8"/>
        <xdr:cNvSpPr txBox="1">
          <a:spLocks noChangeArrowheads="1"/>
        </xdr:cNvSpPr>
      </xdr:nvSpPr>
      <xdr:spPr>
        <a:xfrm>
          <a:off x="4857750" y="2152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09600" y="291465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609600" y="5343525"/>
        <a:ext cx="36576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12</xdr:row>
      <xdr:rowOff>38100</xdr:rowOff>
    </xdr:from>
    <xdr:to>
      <xdr:col>7</xdr:col>
      <xdr:colOff>95250</xdr:colOff>
      <xdr:row>12</xdr:row>
      <xdr:rowOff>38100</xdr:rowOff>
    </xdr:to>
    <xdr:sp>
      <xdr:nvSpPr>
        <xdr:cNvPr id="1" name="Line 116"/>
        <xdr:cNvSpPr>
          <a:spLocks/>
        </xdr:cNvSpPr>
      </xdr:nvSpPr>
      <xdr:spPr>
        <a:xfrm flipV="1">
          <a:off x="4143375" y="2000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628650</xdr:colOff>
      <xdr:row>2</xdr:row>
      <xdr:rowOff>47625</xdr:rowOff>
    </xdr:from>
    <xdr:to>
      <xdr:col>9</xdr:col>
      <xdr:colOff>390525</xdr:colOff>
      <xdr:row>39</xdr:row>
      <xdr:rowOff>104775</xdr:rowOff>
    </xdr:to>
    <xdr:pic>
      <xdr:nvPicPr>
        <xdr:cNvPr id="2" name="Kuv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90525"/>
          <a:ext cx="4953000" cy="6048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409575</xdr:colOff>
      <xdr:row>9</xdr:row>
      <xdr:rowOff>19050</xdr:rowOff>
    </xdr:from>
    <xdr:to>
      <xdr:col>5</xdr:col>
      <xdr:colOff>409575</xdr:colOff>
      <xdr:row>11</xdr:row>
      <xdr:rowOff>104775</xdr:rowOff>
    </xdr:to>
    <xdr:sp>
      <xdr:nvSpPr>
        <xdr:cNvPr id="3" name="Line 14"/>
        <xdr:cNvSpPr>
          <a:spLocks/>
        </xdr:cNvSpPr>
      </xdr:nvSpPr>
      <xdr:spPr>
        <a:xfrm>
          <a:off x="3152775" y="14954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</xdr:row>
      <xdr:rowOff>114300</xdr:rowOff>
    </xdr:from>
    <xdr:to>
      <xdr:col>5</xdr:col>
      <xdr:colOff>400050</xdr:colOff>
      <xdr:row>15</xdr:row>
      <xdr:rowOff>66675</xdr:rowOff>
    </xdr:to>
    <xdr:sp>
      <xdr:nvSpPr>
        <xdr:cNvPr id="4" name="Line 15"/>
        <xdr:cNvSpPr>
          <a:spLocks/>
        </xdr:cNvSpPr>
      </xdr:nvSpPr>
      <xdr:spPr>
        <a:xfrm flipH="1">
          <a:off x="2400300" y="1914525"/>
          <a:ext cx="7429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14</xdr:row>
      <xdr:rowOff>85725</xdr:rowOff>
    </xdr:from>
    <xdr:to>
      <xdr:col>4</xdr:col>
      <xdr:colOff>476250</xdr:colOff>
      <xdr:row>15</xdr:row>
      <xdr:rowOff>66675</xdr:rowOff>
    </xdr:to>
    <xdr:sp>
      <xdr:nvSpPr>
        <xdr:cNvPr id="5" name="Line 16"/>
        <xdr:cNvSpPr>
          <a:spLocks/>
        </xdr:cNvSpPr>
      </xdr:nvSpPr>
      <xdr:spPr>
        <a:xfrm flipH="1" flipV="1">
          <a:off x="1714500" y="237172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37</xdr:row>
      <xdr:rowOff>66675</xdr:rowOff>
    </xdr:from>
    <xdr:to>
      <xdr:col>4</xdr:col>
      <xdr:colOff>733425</xdr:colOff>
      <xdr:row>38</xdr:row>
      <xdr:rowOff>152400</xdr:rowOff>
    </xdr:to>
    <xdr:sp>
      <xdr:nvSpPr>
        <xdr:cNvPr id="6" name="Line 41"/>
        <xdr:cNvSpPr>
          <a:spLocks/>
        </xdr:cNvSpPr>
      </xdr:nvSpPr>
      <xdr:spPr>
        <a:xfrm flipV="1">
          <a:off x="2667000" y="6076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38</xdr:row>
      <xdr:rowOff>152400</xdr:rowOff>
    </xdr:from>
    <xdr:to>
      <xdr:col>5</xdr:col>
      <xdr:colOff>190500</xdr:colOff>
      <xdr:row>40</xdr:row>
      <xdr:rowOff>57150</xdr:rowOff>
    </xdr:to>
    <xdr:sp>
      <xdr:nvSpPr>
        <xdr:cNvPr id="7" name="Teksti 42"/>
        <xdr:cNvSpPr txBox="1">
          <a:spLocks noChangeArrowheads="1"/>
        </xdr:cNvSpPr>
      </xdr:nvSpPr>
      <xdr:spPr>
        <a:xfrm>
          <a:off x="2495550" y="6324600"/>
          <a:ext cx="438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2282</a:t>
          </a:r>
        </a:p>
      </xdr:txBody>
    </xdr:sp>
    <xdr:clientData/>
  </xdr:twoCellAnchor>
  <xdr:twoCellAnchor>
    <xdr:from>
      <xdr:col>4</xdr:col>
      <xdr:colOff>647700</xdr:colOff>
      <xdr:row>37</xdr:row>
      <xdr:rowOff>85725</xdr:rowOff>
    </xdr:from>
    <xdr:to>
      <xdr:col>4</xdr:col>
      <xdr:colOff>647700</xdr:colOff>
      <xdr:row>39</xdr:row>
      <xdr:rowOff>9525</xdr:rowOff>
    </xdr:to>
    <xdr:sp>
      <xdr:nvSpPr>
        <xdr:cNvPr id="8" name="Line 43"/>
        <xdr:cNvSpPr>
          <a:spLocks/>
        </xdr:cNvSpPr>
      </xdr:nvSpPr>
      <xdr:spPr>
        <a:xfrm>
          <a:off x="2581275" y="6096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36</xdr:row>
      <xdr:rowOff>76200</xdr:rowOff>
    </xdr:from>
    <xdr:to>
      <xdr:col>4</xdr:col>
      <xdr:colOff>771525</xdr:colOff>
      <xdr:row>37</xdr:row>
      <xdr:rowOff>95250</xdr:rowOff>
    </xdr:to>
    <xdr:sp>
      <xdr:nvSpPr>
        <xdr:cNvPr id="9" name="Teksti 44"/>
        <xdr:cNvSpPr txBox="1">
          <a:spLocks noChangeArrowheads="1"/>
        </xdr:cNvSpPr>
      </xdr:nvSpPr>
      <xdr:spPr>
        <a:xfrm>
          <a:off x="2190750" y="5924550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3451</a:t>
          </a:r>
        </a:p>
      </xdr:txBody>
    </xdr:sp>
    <xdr:clientData/>
  </xdr:twoCellAnchor>
  <xdr:twoCellAnchor>
    <xdr:from>
      <xdr:col>5</xdr:col>
      <xdr:colOff>219075</xdr:colOff>
      <xdr:row>34</xdr:row>
      <xdr:rowOff>57150</xdr:rowOff>
    </xdr:from>
    <xdr:to>
      <xdr:col>5</xdr:col>
      <xdr:colOff>476250</xdr:colOff>
      <xdr:row>34</xdr:row>
      <xdr:rowOff>57150</xdr:rowOff>
    </xdr:to>
    <xdr:sp>
      <xdr:nvSpPr>
        <xdr:cNvPr id="10" name="Line 69"/>
        <xdr:cNvSpPr>
          <a:spLocks/>
        </xdr:cNvSpPr>
      </xdr:nvSpPr>
      <xdr:spPr>
        <a:xfrm flipH="1">
          <a:off x="2962275" y="5581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33</xdr:row>
      <xdr:rowOff>95250</xdr:rowOff>
    </xdr:from>
    <xdr:to>
      <xdr:col>6</xdr:col>
      <xdr:colOff>161925</xdr:colOff>
      <xdr:row>35</xdr:row>
      <xdr:rowOff>19050</xdr:rowOff>
    </xdr:to>
    <xdr:sp>
      <xdr:nvSpPr>
        <xdr:cNvPr id="11" name="Teksti 70"/>
        <xdr:cNvSpPr txBox="1">
          <a:spLocks noChangeArrowheads="1"/>
        </xdr:cNvSpPr>
      </xdr:nvSpPr>
      <xdr:spPr>
        <a:xfrm>
          <a:off x="3200400" y="5457825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717</a:t>
          </a:r>
        </a:p>
      </xdr:txBody>
    </xdr:sp>
    <xdr:clientData/>
  </xdr:twoCellAnchor>
  <xdr:twoCellAnchor>
    <xdr:from>
      <xdr:col>5</xdr:col>
      <xdr:colOff>304800</xdr:colOff>
      <xdr:row>33</xdr:row>
      <xdr:rowOff>95250</xdr:rowOff>
    </xdr:from>
    <xdr:to>
      <xdr:col>5</xdr:col>
      <xdr:colOff>533400</xdr:colOff>
      <xdr:row>33</xdr:row>
      <xdr:rowOff>95250</xdr:rowOff>
    </xdr:to>
    <xdr:sp>
      <xdr:nvSpPr>
        <xdr:cNvPr id="12" name="Line 72"/>
        <xdr:cNvSpPr>
          <a:spLocks/>
        </xdr:cNvSpPr>
      </xdr:nvSpPr>
      <xdr:spPr>
        <a:xfrm>
          <a:off x="3048000" y="5457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23</xdr:row>
      <xdr:rowOff>47625</xdr:rowOff>
    </xdr:from>
    <xdr:to>
      <xdr:col>5</xdr:col>
      <xdr:colOff>676275</xdr:colOff>
      <xdr:row>23</xdr:row>
      <xdr:rowOff>47625</xdr:rowOff>
    </xdr:to>
    <xdr:sp>
      <xdr:nvSpPr>
        <xdr:cNvPr id="13" name="Line 81"/>
        <xdr:cNvSpPr>
          <a:spLocks/>
        </xdr:cNvSpPr>
      </xdr:nvSpPr>
      <xdr:spPr>
        <a:xfrm flipV="1">
          <a:off x="3181350" y="37909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28</xdr:row>
      <xdr:rowOff>28575</xdr:rowOff>
    </xdr:from>
    <xdr:to>
      <xdr:col>7</xdr:col>
      <xdr:colOff>9525</xdr:colOff>
      <xdr:row>28</xdr:row>
      <xdr:rowOff>28575</xdr:rowOff>
    </xdr:to>
    <xdr:sp>
      <xdr:nvSpPr>
        <xdr:cNvPr id="14" name="Line 82"/>
        <xdr:cNvSpPr>
          <a:spLocks/>
        </xdr:cNvSpPr>
      </xdr:nvSpPr>
      <xdr:spPr>
        <a:xfrm flipV="1">
          <a:off x="4067175" y="4581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95250</xdr:rowOff>
    </xdr:from>
    <xdr:to>
      <xdr:col>5</xdr:col>
      <xdr:colOff>466725</xdr:colOff>
      <xdr:row>23</xdr:row>
      <xdr:rowOff>123825</xdr:rowOff>
    </xdr:to>
    <xdr:sp>
      <xdr:nvSpPr>
        <xdr:cNvPr id="15" name="Teksti 83"/>
        <xdr:cNvSpPr txBox="1">
          <a:spLocks noChangeArrowheads="1"/>
        </xdr:cNvSpPr>
      </xdr:nvSpPr>
      <xdr:spPr>
        <a:xfrm>
          <a:off x="2762250" y="367665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650</a:t>
          </a:r>
        </a:p>
      </xdr:txBody>
    </xdr:sp>
    <xdr:clientData/>
  </xdr:twoCellAnchor>
  <xdr:twoCellAnchor>
    <xdr:from>
      <xdr:col>5</xdr:col>
      <xdr:colOff>657225</xdr:colOff>
      <xdr:row>23</xdr:row>
      <xdr:rowOff>38100</xdr:rowOff>
    </xdr:from>
    <xdr:to>
      <xdr:col>6</xdr:col>
      <xdr:colOff>304800</xdr:colOff>
      <xdr:row>24</xdr:row>
      <xdr:rowOff>57150</xdr:rowOff>
    </xdr:to>
    <xdr:sp>
      <xdr:nvSpPr>
        <xdr:cNvPr id="16" name="Teksti 84"/>
        <xdr:cNvSpPr txBox="1">
          <a:spLocks noChangeArrowheads="1"/>
        </xdr:cNvSpPr>
      </xdr:nvSpPr>
      <xdr:spPr>
        <a:xfrm>
          <a:off x="3400425" y="3781425"/>
          <a:ext cx="4286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2244
</a:t>
          </a: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2244</a:t>
          </a:r>
        </a:p>
      </xdr:txBody>
    </xdr:sp>
    <xdr:clientData/>
  </xdr:twoCellAnchor>
  <xdr:twoCellAnchor>
    <xdr:from>
      <xdr:col>6</xdr:col>
      <xdr:colOff>476250</xdr:colOff>
      <xdr:row>28</xdr:row>
      <xdr:rowOff>123825</xdr:rowOff>
    </xdr:from>
    <xdr:to>
      <xdr:col>6</xdr:col>
      <xdr:colOff>714375</xdr:colOff>
      <xdr:row>28</xdr:row>
      <xdr:rowOff>123825</xdr:rowOff>
    </xdr:to>
    <xdr:sp>
      <xdr:nvSpPr>
        <xdr:cNvPr id="17" name="Line 86"/>
        <xdr:cNvSpPr>
          <a:spLocks/>
        </xdr:cNvSpPr>
      </xdr:nvSpPr>
      <xdr:spPr>
        <a:xfrm flipH="1" flipV="1">
          <a:off x="4000500" y="4676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23</xdr:row>
      <xdr:rowOff>133350</xdr:rowOff>
    </xdr:from>
    <xdr:to>
      <xdr:col>5</xdr:col>
      <xdr:colOff>609600</xdr:colOff>
      <xdr:row>23</xdr:row>
      <xdr:rowOff>133350</xdr:rowOff>
    </xdr:to>
    <xdr:sp>
      <xdr:nvSpPr>
        <xdr:cNvPr id="18" name="Line 88"/>
        <xdr:cNvSpPr>
          <a:spLocks/>
        </xdr:cNvSpPr>
      </xdr:nvSpPr>
      <xdr:spPr>
        <a:xfrm flipH="1" flipV="1">
          <a:off x="3114675" y="3876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9</xdr:row>
      <xdr:rowOff>19050</xdr:rowOff>
    </xdr:from>
    <xdr:to>
      <xdr:col>8</xdr:col>
      <xdr:colOff>104775</xdr:colOff>
      <xdr:row>9</xdr:row>
      <xdr:rowOff>19050</xdr:rowOff>
    </xdr:to>
    <xdr:sp>
      <xdr:nvSpPr>
        <xdr:cNvPr id="19" name="Line 89"/>
        <xdr:cNvSpPr>
          <a:spLocks/>
        </xdr:cNvSpPr>
      </xdr:nvSpPr>
      <xdr:spPr>
        <a:xfrm flipV="1">
          <a:off x="4924425" y="1495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16</xdr:row>
      <xdr:rowOff>57150</xdr:rowOff>
    </xdr:from>
    <xdr:to>
      <xdr:col>7</xdr:col>
      <xdr:colOff>676275</xdr:colOff>
      <xdr:row>16</xdr:row>
      <xdr:rowOff>57150</xdr:rowOff>
    </xdr:to>
    <xdr:sp>
      <xdr:nvSpPr>
        <xdr:cNvPr id="20" name="Line 90"/>
        <xdr:cNvSpPr>
          <a:spLocks/>
        </xdr:cNvSpPr>
      </xdr:nvSpPr>
      <xdr:spPr>
        <a:xfrm flipV="1">
          <a:off x="4733925" y="26670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26</xdr:row>
      <xdr:rowOff>66675</xdr:rowOff>
    </xdr:from>
    <xdr:to>
      <xdr:col>7</xdr:col>
      <xdr:colOff>419100</xdr:colOff>
      <xdr:row>26</xdr:row>
      <xdr:rowOff>66675</xdr:rowOff>
    </xdr:to>
    <xdr:sp>
      <xdr:nvSpPr>
        <xdr:cNvPr id="21" name="Line 91"/>
        <xdr:cNvSpPr>
          <a:spLocks/>
        </xdr:cNvSpPr>
      </xdr:nvSpPr>
      <xdr:spPr>
        <a:xfrm flipV="1">
          <a:off x="3924300" y="4295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142875</xdr:rowOff>
    </xdr:from>
    <xdr:to>
      <xdr:col>7</xdr:col>
      <xdr:colOff>638175</xdr:colOff>
      <xdr:row>16</xdr:row>
      <xdr:rowOff>142875</xdr:rowOff>
    </xdr:to>
    <xdr:sp>
      <xdr:nvSpPr>
        <xdr:cNvPr id="22" name="Line 92"/>
        <xdr:cNvSpPr>
          <a:spLocks/>
        </xdr:cNvSpPr>
      </xdr:nvSpPr>
      <xdr:spPr>
        <a:xfrm flipH="1" flipV="1">
          <a:off x="4695825" y="275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27</xdr:row>
      <xdr:rowOff>0</xdr:rowOff>
    </xdr:from>
    <xdr:to>
      <xdr:col>7</xdr:col>
      <xdr:colOff>342900</xdr:colOff>
      <xdr:row>27</xdr:row>
      <xdr:rowOff>0</xdr:rowOff>
    </xdr:to>
    <xdr:sp>
      <xdr:nvSpPr>
        <xdr:cNvPr id="23" name="Line 93"/>
        <xdr:cNvSpPr>
          <a:spLocks/>
        </xdr:cNvSpPr>
      </xdr:nvSpPr>
      <xdr:spPr>
        <a:xfrm flipH="1" flipV="1">
          <a:off x="3876675" y="4391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9525</xdr:rowOff>
    </xdr:from>
    <xdr:to>
      <xdr:col>8</xdr:col>
      <xdr:colOff>742950</xdr:colOff>
      <xdr:row>26</xdr:row>
      <xdr:rowOff>9525</xdr:rowOff>
    </xdr:to>
    <xdr:sp>
      <xdr:nvSpPr>
        <xdr:cNvPr id="24" name="Line 94"/>
        <xdr:cNvSpPr>
          <a:spLocks/>
        </xdr:cNvSpPr>
      </xdr:nvSpPr>
      <xdr:spPr>
        <a:xfrm flipH="1" flipV="1">
          <a:off x="5562600" y="4238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25</xdr:row>
      <xdr:rowOff>95250</xdr:rowOff>
    </xdr:from>
    <xdr:to>
      <xdr:col>9</xdr:col>
      <xdr:colOff>476250</xdr:colOff>
      <xdr:row>26</xdr:row>
      <xdr:rowOff>114300</xdr:rowOff>
    </xdr:to>
    <xdr:sp>
      <xdr:nvSpPr>
        <xdr:cNvPr id="25" name="Teksti 95"/>
        <xdr:cNvSpPr txBox="1">
          <a:spLocks noChangeArrowheads="1"/>
        </xdr:cNvSpPr>
      </xdr:nvSpPr>
      <xdr:spPr>
        <a:xfrm>
          <a:off x="5848350" y="4162425"/>
          <a:ext cx="7239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7251</a:t>
          </a:r>
        </a:p>
      </xdr:txBody>
    </xdr:sp>
    <xdr:clientData/>
  </xdr:twoCellAnchor>
  <xdr:twoCellAnchor>
    <xdr:from>
      <xdr:col>6</xdr:col>
      <xdr:colOff>219075</xdr:colOff>
      <xdr:row>27</xdr:row>
      <xdr:rowOff>95250</xdr:rowOff>
    </xdr:from>
    <xdr:to>
      <xdr:col>6</xdr:col>
      <xdr:colOff>590550</xdr:colOff>
      <xdr:row>28</xdr:row>
      <xdr:rowOff>104775</xdr:rowOff>
    </xdr:to>
    <xdr:sp>
      <xdr:nvSpPr>
        <xdr:cNvPr id="26" name="Teksti 96"/>
        <xdr:cNvSpPr txBox="1">
          <a:spLocks noChangeArrowheads="1"/>
        </xdr:cNvSpPr>
      </xdr:nvSpPr>
      <xdr:spPr>
        <a:xfrm>
          <a:off x="3743325" y="4486275"/>
          <a:ext cx="3714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211</a:t>
          </a:r>
        </a:p>
      </xdr:txBody>
    </xdr:sp>
    <xdr:clientData/>
  </xdr:twoCellAnchor>
  <xdr:twoCellAnchor>
    <xdr:from>
      <xdr:col>6</xdr:col>
      <xdr:colOff>714375</xdr:colOff>
      <xdr:row>28</xdr:row>
      <xdr:rowOff>28575</xdr:rowOff>
    </xdr:from>
    <xdr:to>
      <xdr:col>7</xdr:col>
      <xdr:colOff>266700</xdr:colOff>
      <xdr:row>29</xdr:row>
      <xdr:rowOff>47625</xdr:rowOff>
    </xdr:to>
    <xdr:sp>
      <xdr:nvSpPr>
        <xdr:cNvPr id="27" name="Teksti 97"/>
        <xdr:cNvSpPr txBox="1">
          <a:spLocks noChangeArrowheads="1"/>
        </xdr:cNvSpPr>
      </xdr:nvSpPr>
      <xdr:spPr>
        <a:xfrm>
          <a:off x="4238625" y="4581525"/>
          <a:ext cx="323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666750</xdr:colOff>
      <xdr:row>16</xdr:row>
      <xdr:rowOff>47625</xdr:rowOff>
    </xdr:from>
    <xdr:to>
      <xdr:col>8</xdr:col>
      <xdr:colOff>419100</xdr:colOff>
      <xdr:row>17</xdr:row>
      <xdr:rowOff>66675</xdr:rowOff>
    </xdr:to>
    <xdr:sp>
      <xdr:nvSpPr>
        <xdr:cNvPr id="28" name="Teksti 98"/>
        <xdr:cNvSpPr txBox="1">
          <a:spLocks noChangeArrowheads="1"/>
        </xdr:cNvSpPr>
      </xdr:nvSpPr>
      <xdr:spPr>
        <a:xfrm>
          <a:off x="4962525" y="2657475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997</a:t>
          </a:r>
        </a:p>
      </xdr:txBody>
    </xdr:sp>
    <xdr:clientData/>
  </xdr:twoCellAnchor>
  <xdr:twoCellAnchor>
    <xdr:from>
      <xdr:col>7</xdr:col>
      <xdr:colOff>371475</xdr:colOff>
      <xdr:row>26</xdr:row>
      <xdr:rowOff>66675</xdr:rowOff>
    </xdr:from>
    <xdr:to>
      <xdr:col>8</xdr:col>
      <xdr:colOff>123825</xdr:colOff>
      <xdr:row>27</xdr:row>
      <xdr:rowOff>85725</xdr:rowOff>
    </xdr:to>
    <xdr:sp>
      <xdr:nvSpPr>
        <xdr:cNvPr id="29" name="Teksti 99"/>
        <xdr:cNvSpPr txBox="1">
          <a:spLocks noChangeArrowheads="1"/>
        </xdr:cNvSpPr>
      </xdr:nvSpPr>
      <xdr:spPr>
        <a:xfrm>
          <a:off x="4667250" y="4295775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1602</a:t>
          </a:r>
        </a:p>
      </xdr:txBody>
    </xdr:sp>
    <xdr:clientData/>
  </xdr:twoCellAnchor>
  <xdr:twoCellAnchor>
    <xdr:from>
      <xdr:col>5</xdr:col>
      <xdr:colOff>752475</xdr:colOff>
      <xdr:row>25</xdr:row>
      <xdr:rowOff>133350</xdr:rowOff>
    </xdr:from>
    <xdr:to>
      <xdr:col>6</xdr:col>
      <xdr:colOff>409575</xdr:colOff>
      <xdr:row>26</xdr:row>
      <xdr:rowOff>142875</xdr:rowOff>
    </xdr:to>
    <xdr:sp>
      <xdr:nvSpPr>
        <xdr:cNvPr id="30" name="Teksti 100"/>
        <xdr:cNvSpPr txBox="1">
          <a:spLocks noChangeArrowheads="1"/>
        </xdr:cNvSpPr>
      </xdr:nvSpPr>
      <xdr:spPr>
        <a:xfrm>
          <a:off x="3495675" y="4200525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644</a:t>
          </a:r>
        </a:p>
      </xdr:txBody>
    </xdr:sp>
    <xdr:clientData/>
  </xdr:twoCellAnchor>
  <xdr:twoCellAnchor>
    <xdr:from>
      <xdr:col>6</xdr:col>
      <xdr:colOff>628650</xdr:colOff>
      <xdr:row>15</xdr:row>
      <xdr:rowOff>114300</xdr:rowOff>
    </xdr:from>
    <xdr:to>
      <xdr:col>7</xdr:col>
      <xdr:colOff>438150</xdr:colOff>
      <xdr:row>17</xdr:row>
      <xdr:rowOff>19050</xdr:rowOff>
    </xdr:to>
    <xdr:sp>
      <xdr:nvSpPr>
        <xdr:cNvPr id="31" name="Teksti 101"/>
        <xdr:cNvSpPr txBox="1">
          <a:spLocks noChangeArrowheads="1"/>
        </xdr:cNvSpPr>
      </xdr:nvSpPr>
      <xdr:spPr>
        <a:xfrm>
          <a:off x="4152900" y="2562225"/>
          <a:ext cx="5810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4217</a:t>
          </a:r>
        </a:p>
      </xdr:txBody>
    </xdr:sp>
    <xdr:clientData/>
  </xdr:twoCellAnchor>
  <xdr:twoCellAnchor>
    <xdr:from>
      <xdr:col>7</xdr:col>
      <xdr:colOff>504825</xdr:colOff>
      <xdr:row>9</xdr:row>
      <xdr:rowOff>114300</xdr:rowOff>
    </xdr:from>
    <xdr:to>
      <xdr:col>7</xdr:col>
      <xdr:colOff>742950</xdr:colOff>
      <xdr:row>9</xdr:row>
      <xdr:rowOff>114300</xdr:rowOff>
    </xdr:to>
    <xdr:sp>
      <xdr:nvSpPr>
        <xdr:cNvPr id="32" name="Line 102"/>
        <xdr:cNvSpPr>
          <a:spLocks/>
        </xdr:cNvSpPr>
      </xdr:nvSpPr>
      <xdr:spPr>
        <a:xfrm flipH="1" flipV="1">
          <a:off x="4800600" y="1590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28575</xdr:rowOff>
    </xdr:from>
    <xdr:to>
      <xdr:col>8</xdr:col>
      <xdr:colOff>781050</xdr:colOff>
      <xdr:row>12</xdr:row>
      <xdr:rowOff>104775</xdr:rowOff>
    </xdr:to>
    <xdr:sp>
      <xdr:nvSpPr>
        <xdr:cNvPr id="33" name="Teksti 103"/>
        <xdr:cNvSpPr txBox="1">
          <a:spLocks noChangeArrowheads="1"/>
        </xdr:cNvSpPr>
      </xdr:nvSpPr>
      <xdr:spPr>
        <a:xfrm>
          <a:off x="5429250" y="1828800"/>
          <a:ext cx="4095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434
</a:t>
          </a:r>
        </a:p>
      </xdr:txBody>
    </xdr:sp>
    <xdr:clientData/>
  </xdr:twoCellAnchor>
  <xdr:twoCellAnchor>
    <xdr:from>
      <xdr:col>7</xdr:col>
      <xdr:colOff>361950</xdr:colOff>
      <xdr:row>8</xdr:row>
      <xdr:rowOff>85725</xdr:rowOff>
    </xdr:from>
    <xdr:to>
      <xdr:col>7</xdr:col>
      <xdr:colOff>666750</xdr:colOff>
      <xdr:row>9</xdr:row>
      <xdr:rowOff>104775</xdr:rowOff>
    </xdr:to>
    <xdr:sp>
      <xdr:nvSpPr>
        <xdr:cNvPr id="34" name="Teksti 104"/>
        <xdr:cNvSpPr txBox="1">
          <a:spLocks noChangeArrowheads="1"/>
        </xdr:cNvSpPr>
      </xdr:nvSpPr>
      <xdr:spPr>
        <a:xfrm>
          <a:off x="4657725" y="1400175"/>
          <a:ext cx="3048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7</xdr:col>
      <xdr:colOff>723900</xdr:colOff>
      <xdr:row>9</xdr:row>
      <xdr:rowOff>19050</xdr:rowOff>
    </xdr:from>
    <xdr:to>
      <xdr:col>8</xdr:col>
      <xdr:colOff>333375</xdr:colOff>
      <xdr:row>10</xdr:row>
      <xdr:rowOff>38100</xdr:rowOff>
    </xdr:to>
    <xdr:sp>
      <xdr:nvSpPr>
        <xdr:cNvPr id="35" name="Teksti 105"/>
        <xdr:cNvSpPr txBox="1">
          <a:spLocks noChangeArrowheads="1"/>
        </xdr:cNvSpPr>
      </xdr:nvSpPr>
      <xdr:spPr>
        <a:xfrm>
          <a:off x="5019675" y="1495425"/>
          <a:ext cx="3714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232</a:t>
          </a:r>
        </a:p>
      </xdr:txBody>
    </xdr:sp>
    <xdr:clientData/>
  </xdr:twoCellAnchor>
  <xdr:twoCellAnchor>
    <xdr:from>
      <xdr:col>8</xdr:col>
      <xdr:colOff>104775</xdr:colOff>
      <xdr:row>11</xdr:row>
      <xdr:rowOff>114300</xdr:rowOff>
    </xdr:from>
    <xdr:to>
      <xdr:col>8</xdr:col>
      <xdr:colOff>342900</xdr:colOff>
      <xdr:row>11</xdr:row>
      <xdr:rowOff>114300</xdr:rowOff>
    </xdr:to>
    <xdr:sp>
      <xdr:nvSpPr>
        <xdr:cNvPr id="36" name="Line 106"/>
        <xdr:cNvSpPr>
          <a:spLocks/>
        </xdr:cNvSpPr>
      </xdr:nvSpPr>
      <xdr:spPr>
        <a:xfrm flipH="1" flipV="1">
          <a:off x="5162550" y="1914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12</xdr:row>
      <xdr:rowOff>76200</xdr:rowOff>
    </xdr:from>
    <xdr:to>
      <xdr:col>7</xdr:col>
      <xdr:colOff>238125</xdr:colOff>
      <xdr:row>13</xdr:row>
      <xdr:rowOff>95250</xdr:rowOff>
    </xdr:to>
    <xdr:sp>
      <xdr:nvSpPr>
        <xdr:cNvPr id="37" name="Teksti 115"/>
        <xdr:cNvSpPr txBox="1">
          <a:spLocks noChangeArrowheads="1"/>
        </xdr:cNvSpPr>
      </xdr:nvSpPr>
      <xdr:spPr>
        <a:xfrm>
          <a:off x="4200525" y="2038350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647700</xdr:colOff>
      <xdr:row>31</xdr:row>
      <xdr:rowOff>114300</xdr:rowOff>
    </xdr:from>
    <xdr:to>
      <xdr:col>4</xdr:col>
      <xdr:colOff>647700</xdr:colOff>
      <xdr:row>34</xdr:row>
      <xdr:rowOff>142875</xdr:rowOff>
    </xdr:to>
    <xdr:sp>
      <xdr:nvSpPr>
        <xdr:cNvPr id="38" name="Line 118"/>
        <xdr:cNvSpPr>
          <a:spLocks/>
        </xdr:cNvSpPr>
      </xdr:nvSpPr>
      <xdr:spPr>
        <a:xfrm>
          <a:off x="2581275" y="5153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36</xdr:row>
      <xdr:rowOff>114300</xdr:rowOff>
    </xdr:from>
    <xdr:to>
      <xdr:col>5</xdr:col>
      <xdr:colOff>638175</xdr:colOff>
      <xdr:row>36</xdr:row>
      <xdr:rowOff>114300</xdr:rowOff>
    </xdr:to>
    <xdr:sp>
      <xdr:nvSpPr>
        <xdr:cNvPr id="39" name="Line 119"/>
        <xdr:cNvSpPr>
          <a:spLocks/>
        </xdr:cNvSpPr>
      </xdr:nvSpPr>
      <xdr:spPr>
        <a:xfrm>
          <a:off x="3152775" y="5962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36</xdr:row>
      <xdr:rowOff>0</xdr:rowOff>
    </xdr:from>
    <xdr:to>
      <xdr:col>5</xdr:col>
      <xdr:colOff>447675</xdr:colOff>
      <xdr:row>37</xdr:row>
      <xdr:rowOff>85725</xdr:rowOff>
    </xdr:to>
    <xdr:sp>
      <xdr:nvSpPr>
        <xdr:cNvPr id="40" name="Teksti 120"/>
        <xdr:cNvSpPr txBox="1">
          <a:spLocks noChangeArrowheads="1"/>
        </xdr:cNvSpPr>
      </xdr:nvSpPr>
      <xdr:spPr>
        <a:xfrm>
          <a:off x="2695575" y="5848350"/>
          <a:ext cx="4953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1352</a:t>
          </a:r>
        </a:p>
      </xdr:txBody>
    </xdr:sp>
    <xdr:clientData/>
  </xdr:twoCellAnchor>
  <xdr:twoCellAnchor>
    <xdr:from>
      <xdr:col>4</xdr:col>
      <xdr:colOff>238125</xdr:colOff>
      <xdr:row>30</xdr:row>
      <xdr:rowOff>95250</xdr:rowOff>
    </xdr:from>
    <xdr:to>
      <xdr:col>4</xdr:col>
      <xdr:colOff>771525</xdr:colOff>
      <xdr:row>31</xdr:row>
      <xdr:rowOff>95250</xdr:rowOff>
    </xdr:to>
    <xdr:sp>
      <xdr:nvSpPr>
        <xdr:cNvPr id="41" name="Teksti 121"/>
        <xdr:cNvSpPr txBox="1">
          <a:spLocks noChangeArrowheads="1"/>
        </xdr:cNvSpPr>
      </xdr:nvSpPr>
      <xdr:spPr>
        <a:xfrm>
          <a:off x="2171700" y="497205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1942</a:t>
          </a:r>
        </a:p>
      </xdr:txBody>
    </xdr:sp>
    <xdr:clientData/>
  </xdr:twoCellAnchor>
  <xdr:twoCellAnchor>
    <xdr:from>
      <xdr:col>5</xdr:col>
      <xdr:colOff>533400</xdr:colOff>
      <xdr:row>36</xdr:row>
      <xdr:rowOff>114300</xdr:rowOff>
    </xdr:from>
    <xdr:to>
      <xdr:col>6</xdr:col>
      <xdr:colOff>295275</xdr:colOff>
      <xdr:row>38</xdr:row>
      <xdr:rowOff>9525</xdr:rowOff>
    </xdr:to>
    <xdr:sp>
      <xdr:nvSpPr>
        <xdr:cNvPr id="42" name="Teksti 122"/>
        <xdr:cNvSpPr txBox="1">
          <a:spLocks noChangeArrowheads="1"/>
        </xdr:cNvSpPr>
      </xdr:nvSpPr>
      <xdr:spPr>
        <a:xfrm>
          <a:off x="3276600" y="5962650"/>
          <a:ext cx="5429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2225</a:t>
          </a:r>
        </a:p>
      </xdr:txBody>
    </xdr:sp>
    <xdr:clientData/>
  </xdr:twoCellAnchor>
  <xdr:twoCellAnchor>
    <xdr:from>
      <xdr:col>5</xdr:col>
      <xdr:colOff>266700</xdr:colOff>
      <xdr:row>37</xdr:row>
      <xdr:rowOff>57150</xdr:rowOff>
    </xdr:from>
    <xdr:to>
      <xdr:col>5</xdr:col>
      <xdr:colOff>571500</xdr:colOff>
      <xdr:row>37</xdr:row>
      <xdr:rowOff>57150</xdr:rowOff>
    </xdr:to>
    <xdr:sp>
      <xdr:nvSpPr>
        <xdr:cNvPr id="43" name="Line 125"/>
        <xdr:cNvSpPr>
          <a:spLocks/>
        </xdr:cNvSpPr>
      </xdr:nvSpPr>
      <xdr:spPr>
        <a:xfrm flipH="1">
          <a:off x="3009900" y="6067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31</xdr:row>
      <xdr:rowOff>9525</xdr:rowOff>
    </xdr:from>
    <xdr:to>
      <xdr:col>4</xdr:col>
      <xdr:colOff>752475</xdr:colOff>
      <xdr:row>34</xdr:row>
      <xdr:rowOff>76200</xdr:rowOff>
    </xdr:to>
    <xdr:sp>
      <xdr:nvSpPr>
        <xdr:cNvPr id="44" name="Line 126"/>
        <xdr:cNvSpPr>
          <a:spLocks/>
        </xdr:cNvSpPr>
      </xdr:nvSpPr>
      <xdr:spPr>
        <a:xfrm flipH="1" flipV="1">
          <a:off x="2686050" y="50482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34</xdr:row>
      <xdr:rowOff>104775</xdr:rowOff>
    </xdr:from>
    <xdr:to>
      <xdr:col>5</xdr:col>
      <xdr:colOff>295275</xdr:colOff>
      <xdr:row>35</xdr:row>
      <xdr:rowOff>104775</xdr:rowOff>
    </xdr:to>
    <xdr:sp>
      <xdr:nvSpPr>
        <xdr:cNvPr id="45" name="Teksti 127"/>
        <xdr:cNvSpPr txBox="1">
          <a:spLocks noChangeArrowheads="1"/>
        </xdr:cNvSpPr>
      </xdr:nvSpPr>
      <xdr:spPr>
        <a:xfrm>
          <a:off x="2562225" y="5629275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2787</a:t>
          </a:r>
        </a:p>
      </xdr:txBody>
    </xdr:sp>
    <xdr:clientData/>
  </xdr:twoCellAnchor>
  <xdr:twoCellAnchor>
    <xdr:from>
      <xdr:col>5</xdr:col>
      <xdr:colOff>533400</xdr:colOff>
      <xdr:row>38</xdr:row>
      <xdr:rowOff>47625</xdr:rowOff>
    </xdr:from>
    <xdr:to>
      <xdr:col>5</xdr:col>
      <xdr:colOff>533400</xdr:colOff>
      <xdr:row>41</xdr:row>
      <xdr:rowOff>57150</xdr:rowOff>
    </xdr:to>
    <xdr:sp>
      <xdr:nvSpPr>
        <xdr:cNvPr id="46" name="Line 128"/>
        <xdr:cNvSpPr>
          <a:spLocks/>
        </xdr:cNvSpPr>
      </xdr:nvSpPr>
      <xdr:spPr>
        <a:xfrm flipV="1">
          <a:off x="3276600" y="62198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40</xdr:row>
      <xdr:rowOff>133350</xdr:rowOff>
    </xdr:from>
    <xdr:to>
      <xdr:col>5</xdr:col>
      <xdr:colOff>371475</xdr:colOff>
      <xdr:row>43</xdr:row>
      <xdr:rowOff>0</xdr:rowOff>
    </xdr:to>
    <xdr:sp>
      <xdr:nvSpPr>
        <xdr:cNvPr id="47" name="Teksti 129"/>
        <xdr:cNvSpPr txBox="1">
          <a:spLocks noChangeArrowheads="1"/>
        </xdr:cNvSpPr>
      </xdr:nvSpPr>
      <xdr:spPr>
        <a:xfrm>
          <a:off x="2676525" y="6629400"/>
          <a:ext cx="438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1141</a:t>
          </a:r>
        </a:p>
      </xdr:txBody>
    </xdr:sp>
    <xdr:clientData/>
  </xdr:twoCellAnchor>
  <xdr:twoCellAnchor>
    <xdr:from>
      <xdr:col>5</xdr:col>
      <xdr:colOff>361950</xdr:colOff>
      <xdr:row>41</xdr:row>
      <xdr:rowOff>57150</xdr:rowOff>
    </xdr:from>
    <xdr:to>
      <xdr:col>5</xdr:col>
      <xdr:colOff>533400</xdr:colOff>
      <xdr:row>41</xdr:row>
      <xdr:rowOff>57150</xdr:rowOff>
    </xdr:to>
    <xdr:sp>
      <xdr:nvSpPr>
        <xdr:cNvPr id="48" name="Line 134"/>
        <xdr:cNvSpPr>
          <a:spLocks/>
        </xdr:cNvSpPr>
      </xdr:nvSpPr>
      <xdr:spPr>
        <a:xfrm>
          <a:off x="3105150" y="67151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</xdr:row>
      <xdr:rowOff>38100</xdr:rowOff>
    </xdr:from>
    <xdr:to>
      <xdr:col>8</xdr:col>
      <xdr:colOff>495300</xdr:colOff>
      <xdr:row>10</xdr:row>
      <xdr:rowOff>76200</xdr:rowOff>
    </xdr:to>
    <xdr:sp>
      <xdr:nvSpPr>
        <xdr:cNvPr id="49" name="Line 135"/>
        <xdr:cNvSpPr>
          <a:spLocks/>
        </xdr:cNvSpPr>
      </xdr:nvSpPr>
      <xdr:spPr>
        <a:xfrm flipH="1" flipV="1">
          <a:off x="5353050" y="15144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9</xdr:row>
      <xdr:rowOff>152400</xdr:rowOff>
    </xdr:from>
    <xdr:to>
      <xdr:col>8</xdr:col>
      <xdr:colOff>847725</xdr:colOff>
      <xdr:row>11</xdr:row>
      <xdr:rowOff>28575</xdr:rowOff>
    </xdr:to>
    <xdr:sp>
      <xdr:nvSpPr>
        <xdr:cNvPr id="50" name="Teksti 136"/>
        <xdr:cNvSpPr txBox="1">
          <a:spLocks noChangeArrowheads="1"/>
        </xdr:cNvSpPr>
      </xdr:nvSpPr>
      <xdr:spPr>
        <a:xfrm>
          <a:off x="5534025" y="1628775"/>
          <a:ext cx="3714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207</a:t>
          </a:r>
        </a:p>
      </xdr:txBody>
    </xdr:sp>
    <xdr:clientData/>
  </xdr:twoCellAnchor>
  <xdr:twoCellAnchor>
    <xdr:from>
      <xdr:col>5</xdr:col>
      <xdr:colOff>628650</xdr:colOff>
      <xdr:row>39</xdr:row>
      <xdr:rowOff>38100</xdr:rowOff>
    </xdr:from>
    <xdr:to>
      <xdr:col>5</xdr:col>
      <xdr:colOff>628650</xdr:colOff>
      <xdr:row>41</xdr:row>
      <xdr:rowOff>123825</xdr:rowOff>
    </xdr:to>
    <xdr:sp>
      <xdr:nvSpPr>
        <xdr:cNvPr id="51" name="Line 137"/>
        <xdr:cNvSpPr>
          <a:spLocks/>
        </xdr:cNvSpPr>
      </xdr:nvSpPr>
      <xdr:spPr>
        <a:xfrm>
          <a:off x="3371850" y="6372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41</xdr:row>
      <xdr:rowOff>123825</xdr:rowOff>
    </xdr:from>
    <xdr:to>
      <xdr:col>5</xdr:col>
      <xdr:colOff>628650</xdr:colOff>
      <xdr:row>41</xdr:row>
      <xdr:rowOff>123825</xdr:rowOff>
    </xdr:to>
    <xdr:sp>
      <xdr:nvSpPr>
        <xdr:cNvPr id="52" name="Line 138"/>
        <xdr:cNvSpPr>
          <a:spLocks/>
        </xdr:cNvSpPr>
      </xdr:nvSpPr>
      <xdr:spPr>
        <a:xfrm flipH="1">
          <a:off x="2914650" y="6781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9525</xdr:rowOff>
    </xdr:from>
    <xdr:to>
      <xdr:col>6</xdr:col>
      <xdr:colOff>171450</xdr:colOff>
      <xdr:row>39</xdr:row>
      <xdr:rowOff>28575</xdr:rowOff>
    </xdr:to>
    <xdr:sp>
      <xdr:nvSpPr>
        <xdr:cNvPr id="53" name="Teksti 139"/>
        <xdr:cNvSpPr txBox="1">
          <a:spLocks noChangeArrowheads="1"/>
        </xdr:cNvSpPr>
      </xdr:nvSpPr>
      <xdr:spPr>
        <a:xfrm>
          <a:off x="3257550" y="6181725"/>
          <a:ext cx="438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1012</a:t>
          </a:r>
        </a:p>
      </xdr:txBody>
    </xdr:sp>
    <xdr:clientData/>
  </xdr:twoCellAnchor>
  <xdr:twoCellAnchor>
    <xdr:from>
      <xdr:col>5</xdr:col>
      <xdr:colOff>409575</xdr:colOff>
      <xdr:row>38</xdr:row>
      <xdr:rowOff>133350</xdr:rowOff>
    </xdr:from>
    <xdr:to>
      <xdr:col>5</xdr:col>
      <xdr:colOff>409575</xdr:colOff>
      <xdr:row>40</xdr:row>
      <xdr:rowOff>0</xdr:rowOff>
    </xdr:to>
    <xdr:sp>
      <xdr:nvSpPr>
        <xdr:cNvPr id="54" name="Line 141"/>
        <xdr:cNvSpPr>
          <a:spLocks/>
        </xdr:cNvSpPr>
      </xdr:nvSpPr>
      <xdr:spPr>
        <a:xfrm flipV="1">
          <a:off x="3152775" y="6305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39</xdr:row>
      <xdr:rowOff>95250</xdr:rowOff>
    </xdr:from>
    <xdr:to>
      <xdr:col>5</xdr:col>
      <xdr:colOff>247650</xdr:colOff>
      <xdr:row>40</xdr:row>
      <xdr:rowOff>66675</xdr:rowOff>
    </xdr:to>
    <xdr:sp>
      <xdr:nvSpPr>
        <xdr:cNvPr id="55" name="Line 142"/>
        <xdr:cNvSpPr>
          <a:spLocks/>
        </xdr:cNvSpPr>
      </xdr:nvSpPr>
      <xdr:spPr>
        <a:xfrm flipH="1">
          <a:off x="2990850" y="6429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95250</xdr:rowOff>
    </xdr:from>
    <xdr:to>
      <xdr:col>5</xdr:col>
      <xdr:colOff>447675</xdr:colOff>
      <xdr:row>39</xdr:row>
      <xdr:rowOff>133350</xdr:rowOff>
    </xdr:to>
    <xdr:sp>
      <xdr:nvSpPr>
        <xdr:cNvPr id="56" name="Teksti 143"/>
        <xdr:cNvSpPr txBox="1">
          <a:spLocks noChangeArrowheads="1"/>
        </xdr:cNvSpPr>
      </xdr:nvSpPr>
      <xdr:spPr>
        <a:xfrm>
          <a:off x="2847975" y="6267450"/>
          <a:ext cx="3429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701</a:t>
          </a:r>
        </a:p>
      </xdr:txBody>
    </xdr:sp>
    <xdr:clientData/>
  </xdr:twoCellAnchor>
  <xdr:twoCellAnchor>
    <xdr:from>
      <xdr:col>5</xdr:col>
      <xdr:colOff>142875</xdr:colOff>
      <xdr:row>39</xdr:row>
      <xdr:rowOff>133350</xdr:rowOff>
    </xdr:from>
    <xdr:to>
      <xdr:col>5</xdr:col>
      <xdr:colOff>619125</xdr:colOff>
      <xdr:row>41</xdr:row>
      <xdr:rowOff>28575</xdr:rowOff>
    </xdr:to>
    <xdr:sp>
      <xdr:nvSpPr>
        <xdr:cNvPr id="57" name="Teksti 144"/>
        <xdr:cNvSpPr txBox="1">
          <a:spLocks noChangeArrowheads="1"/>
        </xdr:cNvSpPr>
      </xdr:nvSpPr>
      <xdr:spPr>
        <a:xfrm>
          <a:off x="2886075" y="6467475"/>
          <a:ext cx="4762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1234</a:t>
          </a:r>
        </a:p>
      </xdr:txBody>
    </xdr:sp>
    <xdr:clientData/>
  </xdr:twoCellAnchor>
  <xdr:twoCellAnchor>
    <xdr:from>
      <xdr:col>4</xdr:col>
      <xdr:colOff>771525</xdr:colOff>
      <xdr:row>32</xdr:row>
      <xdr:rowOff>152400</xdr:rowOff>
    </xdr:from>
    <xdr:to>
      <xdr:col>5</xdr:col>
      <xdr:colOff>352425</xdr:colOff>
      <xdr:row>33</xdr:row>
      <xdr:rowOff>152400</xdr:rowOff>
    </xdr:to>
    <xdr:sp>
      <xdr:nvSpPr>
        <xdr:cNvPr id="58" name="Teksti 73"/>
        <xdr:cNvSpPr txBox="1">
          <a:spLocks noChangeArrowheads="1"/>
        </xdr:cNvSpPr>
      </xdr:nvSpPr>
      <xdr:spPr>
        <a:xfrm>
          <a:off x="2705100" y="5353050"/>
          <a:ext cx="3905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889 </a:t>
          </a:r>
        </a:p>
      </xdr:txBody>
    </xdr:sp>
    <xdr:clientData/>
  </xdr:twoCellAnchor>
  <xdr:twoCellAnchor>
    <xdr:from>
      <xdr:col>5</xdr:col>
      <xdr:colOff>390525</xdr:colOff>
      <xdr:row>28</xdr:row>
      <xdr:rowOff>76200</xdr:rowOff>
    </xdr:from>
    <xdr:to>
      <xdr:col>5</xdr:col>
      <xdr:colOff>628650</xdr:colOff>
      <xdr:row>28</xdr:row>
      <xdr:rowOff>76200</xdr:rowOff>
    </xdr:to>
    <xdr:sp>
      <xdr:nvSpPr>
        <xdr:cNvPr id="59" name="Line 145"/>
        <xdr:cNvSpPr>
          <a:spLocks/>
        </xdr:cNvSpPr>
      </xdr:nvSpPr>
      <xdr:spPr>
        <a:xfrm flipV="1">
          <a:off x="31337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27</xdr:row>
      <xdr:rowOff>123825</xdr:rowOff>
    </xdr:from>
    <xdr:to>
      <xdr:col>5</xdr:col>
      <xdr:colOff>419100</xdr:colOff>
      <xdr:row>29</xdr:row>
      <xdr:rowOff>9525</xdr:rowOff>
    </xdr:to>
    <xdr:sp>
      <xdr:nvSpPr>
        <xdr:cNvPr id="60" name="Teksti 146"/>
        <xdr:cNvSpPr txBox="1">
          <a:spLocks noChangeArrowheads="1"/>
        </xdr:cNvSpPr>
      </xdr:nvSpPr>
      <xdr:spPr>
        <a:xfrm>
          <a:off x="2686050" y="4514850"/>
          <a:ext cx="4762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3411</a:t>
          </a:r>
        </a:p>
      </xdr:txBody>
    </xdr:sp>
    <xdr:clientData/>
  </xdr:twoCellAnchor>
  <xdr:twoCellAnchor>
    <xdr:from>
      <xdr:col>5</xdr:col>
      <xdr:colOff>609600</xdr:colOff>
      <xdr:row>28</xdr:row>
      <xdr:rowOff>66675</xdr:rowOff>
    </xdr:from>
    <xdr:to>
      <xdr:col>6</xdr:col>
      <xdr:colOff>276225</xdr:colOff>
      <xdr:row>29</xdr:row>
      <xdr:rowOff>95250</xdr:rowOff>
    </xdr:to>
    <xdr:sp>
      <xdr:nvSpPr>
        <xdr:cNvPr id="61" name="Teksti 147"/>
        <xdr:cNvSpPr txBox="1">
          <a:spLocks noChangeArrowheads="1"/>
        </xdr:cNvSpPr>
      </xdr:nvSpPr>
      <xdr:spPr>
        <a:xfrm>
          <a:off x="3352800" y="461962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4240</a:t>
          </a:r>
        </a:p>
      </xdr:txBody>
    </xdr:sp>
    <xdr:clientData/>
  </xdr:twoCellAnchor>
  <xdr:twoCellAnchor>
    <xdr:from>
      <xdr:col>5</xdr:col>
      <xdr:colOff>323850</xdr:colOff>
      <xdr:row>29</xdr:row>
      <xdr:rowOff>0</xdr:rowOff>
    </xdr:from>
    <xdr:to>
      <xdr:col>5</xdr:col>
      <xdr:colOff>561975</xdr:colOff>
      <xdr:row>29</xdr:row>
      <xdr:rowOff>0</xdr:rowOff>
    </xdr:to>
    <xdr:sp>
      <xdr:nvSpPr>
        <xdr:cNvPr id="62" name="Line 148"/>
        <xdr:cNvSpPr>
          <a:spLocks/>
        </xdr:cNvSpPr>
      </xdr:nvSpPr>
      <xdr:spPr>
        <a:xfrm flipH="1" flipV="1">
          <a:off x="3067050" y="4714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13</xdr:row>
      <xdr:rowOff>123825</xdr:rowOff>
    </xdr:from>
    <xdr:to>
      <xdr:col>6</xdr:col>
      <xdr:colOff>523875</xdr:colOff>
      <xdr:row>13</xdr:row>
      <xdr:rowOff>133350</xdr:rowOff>
    </xdr:to>
    <xdr:sp>
      <xdr:nvSpPr>
        <xdr:cNvPr id="63" name="Line 153"/>
        <xdr:cNvSpPr>
          <a:spLocks/>
        </xdr:cNvSpPr>
      </xdr:nvSpPr>
      <xdr:spPr>
        <a:xfrm flipV="1">
          <a:off x="3810000" y="22479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13</xdr:row>
      <xdr:rowOff>9525</xdr:rowOff>
    </xdr:from>
    <xdr:to>
      <xdr:col>6</xdr:col>
      <xdr:colOff>314325</xdr:colOff>
      <xdr:row>14</xdr:row>
      <xdr:rowOff>38100</xdr:rowOff>
    </xdr:to>
    <xdr:sp>
      <xdr:nvSpPr>
        <xdr:cNvPr id="64" name="Teksti 154"/>
        <xdr:cNvSpPr txBox="1">
          <a:spLocks noChangeArrowheads="1"/>
        </xdr:cNvSpPr>
      </xdr:nvSpPr>
      <xdr:spPr>
        <a:xfrm>
          <a:off x="3390900" y="213360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1125
</a:t>
          </a: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1125
</a:t>
          </a:r>
        </a:p>
      </xdr:txBody>
    </xdr:sp>
    <xdr:clientData/>
  </xdr:twoCellAnchor>
  <xdr:twoCellAnchor>
    <xdr:from>
      <xdr:col>6</xdr:col>
      <xdr:colOff>504825</xdr:colOff>
      <xdr:row>13</xdr:row>
      <xdr:rowOff>114300</xdr:rowOff>
    </xdr:from>
    <xdr:to>
      <xdr:col>7</xdr:col>
      <xdr:colOff>161925</xdr:colOff>
      <xdr:row>14</xdr:row>
      <xdr:rowOff>133350</xdr:rowOff>
    </xdr:to>
    <xdr:sp>
      <xdr:nvSpPr>
        <xdr:cNvPr id="65" name="Teksti 155"/>
        <xdr:cNvSpPr txBox="1">
          <a:spLocks noChangeArrowheads="1"/>
        </xdr:cNvSpPr>
      </xdr:nvSpPr>
      <xdr:spPr>
        <a:xfrm>
          <a:off x="4029075" y="2238375"/>
          <a:ext cx="4286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1043</a:t>
          </a:r>
        </a:p>
      </xdr:txBody>
    </xdr:sp>
    <xdr:clientData/>
  </xdr:twoCellAnchor>
  <xdr:twoCellAnchor>
    <xdr:from>
      <xdr:col>6</xdr:col>
      <xdr:colOff>219075</xdr:colOff>
      <xdr:row>14</xdr:row>
      <xdr:rowOff>47625</xdr:rowOff>
    </xdr:from>
    <xdr:to>
      <xdr:col>6</xdr:col>
      <xdr:colOff>457200</xdr:colOff>
      <xdr:row>14</xdr:row>
      <xdr:rowOff>57150</xdr:rowOff>
    </xdr:to>
    <xdr:sp>
      <xdr:nvSpPr>
        <xdr:cNvPr id="66" name="Line 156"/>
        <xdr:cNvSpPr>
          <a:spLocks/>
        </xdr:cNvSpPr>
      </xdr:nvSpPr>
      <xdr:spPr>
        <a:xfrm flipH="1" flipV="1">
          <a:off x="3743325" y="23336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38100</xdr:rowOff>
    </xdr:from>
    <xdr:to>
      <xdr:col>6</xdr:col>
      <xdr:colOff>104775</xdr:colOff>
      <xdr:row>38</xdr:row>
      <xdr:rowOff>57150</xdr:rowOff>
    </xdr:to>
    <xdr:sp>
      <xdr:nvSpPr>
        <xdr:cNvPr id="67" name="Line 157"/>
        <xdr:cNvSpPr>
          <a:spLocks/>
        </xdr:cNvSpPr>
      </xdr:nvSpPr>
      <xdr:spPr>
        <a:xfrm flipH="1">
          <a:off x="3619500" y="58864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35</xdr:row>
      <xdr:rowOff>38100</xdr:rowOff>
    </xdr:from>
    <xdr:to>
      <xdr:col>6</xdr:col>
      <xdr:colOff>314325</xdr:colOff>
      <xdr:row>36</xdr:row>
      <xdr:rowOff>85725</xdr:rowOff>
    </xdr:to>
    <xdr:sp>
      <xdr:nvSpPr>
        <xdr:cNvPr id="68" name="Teksti 143"/>
        <xdr:cNvSpPr txBox="1">
          <a:spLocks noChangeArrowheads="1"/>
        </xdr:cNvSpPr>
      </xdr:nvSpPr>
      <xdr:spPr>
        <a:xfrm>
          <a:off x="3448050" y="5724525"/>
          <a:ext cx="390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twoCellAnchor>
  <xdr:twoCellAnchor>
    <xdr:from>
      <xdr:col>6</xdr:col>
      <xdr:colOff>171450</xdr:colOff>
      <xdr:row>36</xdr:row>
      <xdr:rowOff>66675</xdr:rowOff>
    </xdr:from>
    <xdr:to>
      <xdr:col>6</xdr:col>
      <xdr:colOff>171450</xdr:colOff>
      <xdr:row>38</xdr:row>
      <xdr:rowOff>28575</xdr:rowOff>
    </xdr:to>
    <xdr:sp>
      <xdr:nvSpPr>
        <xdr:cNvPr id="69" name="Line 159"/>
        <xdr:cNvSpPr>
          <a:spLocks/>
        </xdr:cNvSpPr>
      </xdr:nvSpPr>
      <xdr:spPr>
        <a:xfrm flipH="1" flipV="1">
          <a:off x="3695700" y="591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38</xdr:row>
      <xdr:rowOff>9525</xdr:rowOff>
    </xdr:from>
    <xdr:to>
      <xdr:col>6</xdr:col>
      <xdr:colOff>361950</xdr:colOff>
      <xdr:row>39</xdr:row>
      <xdr:rowOff>19050</xdr:rowOff>
    </xdr:to>
    <xdr:sp>
      <xdr:nvSpPr>
        <xdr:cNvPr id="70" name="Teksti 144"/>
        <xdr:cNvSpPr txBox="1">
          <a:spLocks noChangeArrowheads="1"/>
        </xdr:cNvSpPr>
      </xdr:nvSpPr>
      <xdr:spPr>
        <a:xfrm>
          <a:off x="3562350" y="6181725"/>
          <a:ext cx="3238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  0</a:t>
          </a:r>
        </a:p>
      </xdr:txBody>
    </xdr:sp>
    <xdr:clientData/>
  </xdr:twoCellAnchor>
  <xdr:twoCellAnchor>
    <xdr:from>
      <xdr:col>6</xdr:col>
      <xdr:colOff>257175</xdr:colOff>
      <xdr:row>36</xdr:row>
      <xdr:rowOff>66675</xdr:rowOff>
    </xdr:from>
    <xdr:to>
      <xdr:col>6</xdr:col>
      <xdr:colOff>495300</xdr:colOff>
      <xdr:row>40</xdr:row>
      <xdr:rowOff>104775</xdr:rowOff>
    </xdr:to>
    <xdr:sp>
      <xdr:nvSpPr>
        <xdr:cNvPr id="71" name="Line 162"/>
        <xdr:cNvSpPr>
          <a:spLocks/>
        </xdr:cNvSpPr>
      </xdr:nvSpPr>
      <xdr:spPr>
        <a:xfrm flipH="1" flipV="1">
          <a:off x="3781425" y="5915025"/>
          <a:ext cx="238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36</xdr:row>
      <xdr:rowOff>28575</xdr:rowOff>
    </xdr:from>
    <xdr:to>
      <xdr:col>6</xdr:col>
      <xdr:colOff>561975</xdr:colOff>
      <xdr:row>40</xdr:row>
      <xdr:rowOff>28575</xdr:rowOff>
    </xdr:to>
    <xdr:sp>
      <xdr:nvSpPr>
        <xdr:cNvPr id="72" name="Line 163"/>
        <xdr:cNvSpPr>
          <a:spLocks/>
        </xdr:cNvSpPr>
      </xdr:nvSpPr>
      <xdr:spPr>
        <a:xfrm>
          <a:off x="3848100" y="5876925"/>
          <a:ext cx="238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40</xdr:row>
      <xdr:rowOff>95250</xdr:rowOff>
    </xdr:from>
    <xdr:to>
      <xdr:col>6</xdr:col>
      <xdr:colOff>762000</xdr:colOff>
      <xdr:row>41</xdr:row>
      <xdr:rowOff>142875</xdr:rowOff>
    </xdr:to>
    <xdr:sp>
      <xdr:nvSpPr>
        <xdr:cNvPr id="73" name="Teksti 143"/>
        <xdr:cNvSpPr txBox="1">
          <a:spLocks noChangeArrowheads="1"/>
        </xdr:cNvSpPr>
      </xdr:nvSpPr>
      <xdr:spPr>
        <a:xfrm>
          <a:off x="3943350" y="659130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238125</xdr:colOff>
      <xdr:row>35</xdr:row>
      <xdr:rowOff>0</xdr:rowOff>
    </xdr:from>
    <xdr:to>
      <xdr:col>6</xdr:col>
      <xdr:colOff>628650</xdr:colOff>
      <xdr:row>36</xdr:row>
      <xdr:rowOff>47625</xdr:rowOff>
    </xdr:to>
    <xdr:sp>
      <xdr:nvSpPr>
        <xdr:cNvPr id="74" name="Teksti 143"/>
        <xdr:cNvSpPr txBox="1">
          <a:spLocks noChangeArrowheads="1"/>
        </xdr:cNvSpPr>
      </xdr:nvSpPr>
      <xdr:spPr>
        <a:xfrm>
          <a:off x="3762375" y="5686425"/>
          <a:ext cx="390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1702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5305425" y="571500"/>
        <a:ext cx="26955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305425" y="3248025"/>
        <a:ext cx="26955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8</xdr:col>
      <xdr:colOff>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371475" y="3676650"/>
        <a:ext cx="40290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0.03075</cdr:y>
    </cdr:from>
    <cdr:to>
      <cdr:x>0.17475</cdr:x>
      <cdr:y>0.06725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33400" y="15240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2600/4000</a:t>
          </a:r>
        </a:p>
      </cdr:txBody>
    </cdr:sp>
  </cdr:relSizeAnchor>
  <cdr:relSizeAnchor xmlns:cdr="http://schemas.openxmlformats.org/drawingml/2006/chartDrawing">
    <cdr:from>
      <cdr:x>0.129</cdr:x>
      <cdr:y>0.05775</cdr:y>
    </cdr:from>
    <cdr:to>
      <cdr:x>0.219</cdr:x>
      <cdr:y>0.094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9625" y="2857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2820/1090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0.04225</cdr:y>
    </cdr:from>
    <cdr:to>
      <cdr:x>0.16775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2095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2600/4000</a:t>
          </a:r>
        </a:p>
      </cdr:txBody>
    </cdr:sp>
  </cdr:relSizeAnchor>
  <cdr:relSizeAnchor xmlns:cdr="http://schemas.openxmlformats.org/drawingml/2006/chartDrawing">
    <cdr:from>
      <cdr:x>0.125</cdr:x>
      <cdr:y>0.06725</cdr:y>
    </cdr:from>
    <cdr:to>
      <cdr:x>0.21525</cdr:x>
      <cdr:y>0.10425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90575" y="3333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2820/1090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ocshare.nordel.org/docs/40/HAKPJMKAPNCDHEFMIKKBFLEHPDBY9DBY2N9DW357916/Nordel/docs/DLS/signatur2001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Nyckeltal"/>
      <sheetName val="FiB"/>
      <sheetName val="S1,2"/>
      <sheetName val="S3"/>
      <sheetName val="S4"/>
      <sheetName val="S5"/>
      <sheetName val="S6"/>
      <sheetName val="S7"/>
      <sheetName val="S8"/>
      <sheetName val="S9"/>
      <sheetName val="S10,11"/>
      <sheetName val="S12"/>
      <sheetName val="S13"/>
      <sheetName val="S14"/>
      <sheetName val="S14-Ch"/>
      <sheetName val="S15"/>
      <sheetName val="S16"/>
      <sheetName val="S17"/>
      <sheetName val="S18"/>
      <sheetName val="S19,20"/>
      <sheetName val="S21,22,23"/>
      <sheetName val="S24"/>
      <sheetName val="S25,26,27"/>
      <sheetName val="S25,26,27-old"/>
      <sheetName val="S28"/>
      <sheetName val="S29"/>
      <sheetName val="S29-bild"/>
    </sheetNames>
    <sheetDataSet>
      <sheetData sheetId="25">
        <row r="4">
          <cell r="L4" t="str">
            <v>  NOK / MWh  </v>
          </cell>
          <cell r="M4" t="str">
            <v>min</v>
          </cell>
          <cell r="N4" t="str">
            <v>maks</v>
          </cell>
          <cell r="O4" t="str">
            <v>  GWh / v.</v>
          </cell>
        </row>
        <row r="5">
          <cell r="J5">
            <v>1</v>
          </cell>
          <cell r="L5">
            <v>120.94</v>
          </cell>
          <cell r="M5">
            <v>98.79</v>
          </cell>
          <cell r="N5">
            <v>142.91</v>
          </cell>
          <cell r="O5">
            <v>1908.3</v>
          </cell>
        </row>
        <row r="6">
          <cell r="J6">
            <v>2</v>
          </cell>
          <cell r="L6">
            <v>117.73</v>
          </cell>
          <cell r="M6">
            <v>104.55</v>
          </cell>
          <cell r="N6">
            <v>130.11</v>
          </cell>
          <cell r="O6">
            <v>1994.6</v>
          </cell>
        </row>
        <row r="7">
          <cell r="J7">
            <v>3</v>
          </cell>
          <cell r="L7">
            <v>120.78</v>
          </cell>
          <cell r="M7">
            <v>102.39</v>
          </cell>
          <cell r="N7">
            <v>139.19</v>
          </cell>
          <cell r="O7">
            <v>2113.9</v>
          </cell>
        </row>
        <row r="8">
          <cell r="J8">
            <v>4</v>
          </cell>
          <cell r="L8">
            <v>169.8</v>
          </cell>
          <cell r="M8">
            <v>104.76</v>
          </cell>
          <cell r="N8">
            <v>1808.66</v>
          </cell>
          <cell r="O8">
            <v>2138</v>
          </cell>
        </row>
        <row r="9">
          <cell r="J9">
            <v>5</v>
          </cell>
          <cell r="L9">
            <v>117.55</v>
          </cell>
          <cell r="M9">
            <v>91.91</v>
          </cell>
          <cell r="N9">
            <v>149.14</v>
          </cell>
          <cell r="O9">
            <v>2081</v>
          </cell>
        </row>
        <row r="10">
          <cell r="J10">
            <v>6</v>
          </cell>
          <cell r="L10">
            <v>99.55</v>
          </cell>
          <cell r="M10">
            <v>83.68</v>
          </cell>
          <cell r="N10">
            <v>115.08</v>
          </cell>
          <cell r="O10">
            <v>1947.6</v>
          </cell>
        </row>
        <row r="11">
          <cell r="J11">
            <v>7</v>
          </cell>
          <cell r="L11">
            <v>102.92</v>
          </cell>
          <cell r="M11">
            <v>90.79</v>
          </cell>
          <cell r="N11">
            <v>127.32</v>
          </cell>
          <cell r="O11">
            <v>2147.8</v>
          </cell>
        </row>
        <row r="12">
          <cell r="J12">
            <v>8</v>
          </cell>
          <cell r="L12">
            <v>103.26</v>
          </cell>
          <cell r="M12">
            <v>86.51</v>
          </cell>
          <cell r="N12">
            <v>151.68</v>
          </cell>
          <cell r="O12">
            <v>2210.5</v>
          </cell>
        </row>
        <row r="13">
          <cell r="J13">
            <v>9</v>
          </cell>
          <cell r="L13">
            <v>92.64</v>
          </cell>
          <cell r="M13">
            <v>79.4</v>
          </cell>
          <cell r="N13">
            <v>109.44</v>
          </cell>
          <cell r="O13">
            <v>2126.8</v>
          </cell>
        </row>
        <row r="14">
          <cell r="J14">
            <v>10</v>
          </cell>
          <cell r="L14">
            <v>89.46</v>
          </cell>
          <cell r="M14">
            <v>71.52</v>
          </cell>
          <cell r="N14">
            <v>120.72</v>
          </cell>
          <cell r="O14">
            <v>2204.7</v>
          </cell>
        </row>
        <row r="15">
          <cell r="J15">
            <v>11</v>
          </cell>
          <cell r="L15">
            <v>91.05</v>
          </cell>
          <cell r="M15">
            <v>81.02</v>
          </cell>
          <cell r="N15">
            <v>109.68</v>
          </cell>
          <cell r="O15">
            <v>2136.6</v>
          </cell>
        </row>
        <row r="16">
          <cell r="J16">
            <v>12</v>
          </cell>
          <cell r="L16">
            <v>91.64</v>
          </cell>
          <cell r="M16">
            <v>80.51</v>
          </cell>
          <cell r="N16">
            <v>120.58</v>
          </cell>
          <cell r="O16">
            <v>2121.8</v>
          </cell>
        </row>
        <row r="17">
          <cell r="J17">
            <v>13</v>
          </cell>
          <cell r="L17">
            <v>112.49</v>
          </cell>
          <cell r="M17">
            <v>87.35</v>
          </cell>
          <cell r="N17">
            <v>300.33</v>
          </cell>
          <cell r="O17">
            <v>2110.6</v>
          </cell>
        </row>
        <row r="18">
          <cell r="J18">
            <v>14</v>
          </cell>
          <cell r="L18">
            <v>134.49</v>
          </cell>
          <cell r="M18">
            <v>93.74</v>
          </cell>
          <cell r="N18">
            <v>398.46</v>
          </cell>
          <cell r="O18">
            <v>2111.8</v>
          </cell>
        </row>
        <row r="19">
          <cell r="J19">
            <v>15</v>
          </cell>
          <cell r="L19">
            <v>112.38</v>
          </cell>
          <cell r="M19">
            <v>91.29</v>
          </cell>
          <cell r="N19">
            <v>263.57</v>
          </cell>
          <cell r="O19">
            <v>1939.9</v>
          </cell>
        </row>
        <row r="20">
          <cell r="J20">
            <v>16</v>
          </cell>
          <cell r="L20">
            <v>92.01</v>
          </cell>
          <cell r="M20">
            <v>67.38</v>
          </cell>
          <cell r="N20">
            <v>118.66</v>
          </cell>
          <cell r="O20">
            <v>1695.7</v>
          </cell>
        </row>
        <row r="21">
          <cell r="J21">
            <v>17</v>
          </cell>
          <cell r="L21">
            <v>81.89</v>
          </cell>
          <cell r="M21">
            <v>46.32</v>
          </cell>
          <cell r="N21">
            <v>133.39</v>
          </cell>
          <cell r="O21">
            <v>1624</v>
          </cell>
        </row>
        <row r="22">
          <cell r="J22">
            <v>18</v>
          </cell>
          <cell r="L22">
            <v>75.25</v>
          </cell>
          <cell r="M22">
            <v>30.43</v>
          </cell>
          <cell r="N22">
            <v>149.18</v>
          </cell>
          <cell r="O22">
            <v>1619.4</v>
          </cell>
        </row>
        <row r="23">
          <cell r="J23">
            <v>19</v>
          </cell>
          <cell r="L23">
            <v>81.11</v>
          </cell>
          <cell r="M23">
            <v>39.66</v>
          </cell>
          <cell r="N23">
            <v>139.9</v>
          </cell>
          <cell r="O23">
            <v>1559.8</v>
          </cell>
        </row>
        <row r="24">
          <cell r="J24">
            <v>20</v>
          </cell>
          <cell r="L24">
            <v>71.31</v>
          </cell>
          <cell r="M24">
            <v>40.6</v>
          </cell>
          <cell r="N24">
            <v>118.81</v>
          </cell>
          <cell r="O24">
            <v>1516.3</v>
          </cell>
        </row>
        <row r="25">
          <cell r="J25">
            <v>21</v>
          </cell>
          <cell r="L25">
            <v>80.98</v>
          </cell>
          <cell r="M25">
            <v>51.6</v>
          </cell>
          <cell r="N25">
            <v>123.2</v>
          </cell>
          <cell r="O25">
            <v>1552.4</v>
          </cell>
        </row>
        <row r="26">
          <cell r="J26">
            <v>22</v>
          </cell>
          <cell r="L26">
            <v>76.68</v>
          </cell>
          <cell r="M26">
            <v>46.25</v>
          </cell>
          <cell r="N26">
            <v>122.69</v>
          </cell>
          <cell r="O26">
            <v>1514.3</v>
          </cell>
        </row>
        <row r="27">
          <cell r="J27">
            <v>23</v>
          </cell>
          <cell r="L27">
            <v>88.3</v>
          </cell>
          <cell r="M27">
            <v>60.77</v>
          </cell>
          <cell r="N27">
            <v>130.15</v>
          </cell>
          <cell r="O27">
            <v>1542.6</v>
          </cell>
        </row>
        <row r="28">
          <cell r="J28">
            <v>24</v>
          </cell>
          <cell r="L28">
            <v>89.96</v>
          </cell>
          <cell r="M28">
            <v>62.72</v>
          </cell>
          <cell r="N28">
            <v>144</v>
          </cell>
          <cell r="O28">
            <v>1506.9</v>
          </cell>
        </row>
        <row r="29">
          <cell r="J29">
            <v>25</v>
          </cell>
          <cell r="L29">
            <v>87.22</v>
          </cell>
          <cell r="M29">
            <v>52.19</v>
          </cell>
          <cell r="N29">
            <v>119.28</v>
          </cell>
          <cell r="O29">
            <v>1487.6</v>
          </cell>
        </row>
        <row r="30">
          <cell r="J30">
            <v>26</v>
          </cell>
          <cell r="L30">
            <v>83.84</v>
          </cell>
          <cell r="M30">
            <v>45.67</v>
          </cell>
          <cell r="N30">
            <v>130.78</v>
          </cell>
          <cell r="O30">
            <v>1532.6</v>
          </cell>
        </row>
        <row r="31">
          <cell r="J31">
            <v>27</v>
          </cell>
          <cell r="L31">
            <v>63.21</v>
          </cell>
          <cell r="M31">
            <v>28.49</v>
          </cell>
          <cell r="N31">
            <v>97.38</v>
          </cell>
          <cell r="O31">
            <v>1604.1</v>
          </cell>
        </row>
        <row r="32">
          <cell r="J32">
            <v>28</v>
          </cell>
          <cell r="L32">
            <v>49.15</v>
          </cell>
          <cell r="M32">
            <v>19.01</v>
          </cell>
          <cell r="N32">
            <v>85.23</v>
          </cell>
          <cell r="O32">
            <v>1605.2</v>
          </cell>
        </row>
        <row r="33">
          <cell r="J33">
            <v>29</v>
          </cell>
          <cell r="L33">
            <v>39.08</v>
          </cell>
          <cell r="M33">
            <v>19.71</v>
          </cell>
          <cell r="N33">
            <v>65.17</v>
          </cell>
          <cell r="O33">
            <v>1568.8</v>
          </cell>
        </row>
        <row r="34">
          <cell r="J34">
            <v>30</v>
          </cell>
          <cell r="L34">
            <v>49.95</v>
          </cell>
          <cell r="M34">
            <v>22.65</v>
          </cell>
          <cell r="N34">
            <v>69.02</v>
          </cell>
          <cell r="O34">
            <v>1542.2</v>
          </cell>
        </row>
        <row r="35">
          <cell r="J35">
            <v>31</v>
          </cell>
          <cell r="L35">
            <v>73.93</v>
          </cell>
          <cell r="M35">
            <v>41.18</v>
          </cell>
          <cell r="N35">
            <v>94.89</v>
          </cell>
          <cell r="O35">
            <v>1493.2</v>
          </cell>
        </row>
        <row r="36">
          <cell r="J36">
            <v>32</v>
          </cell>
          <cell r="L36">
            <v>83.24</v>
          </cell>
          <cell r="M36">
            <v>45.89</v>
          </cell>
          <cell r="N36">
            <v>112.77</v>
          </cell>
          <cell r="O36">
            <v>1529.2</v>
          </cell>
        </row>
        <row r="37">
          <cell r="J37">
            <v>33</v>
          </cell>
          <cell r="L37">
            <v>77.55</v>
          </cell>
          <cell r="M37">
            <v>30.81</v>
          </cell>
          <cell r="N37">
            <v>110.42</v>
          </cell>
          <cell r="O37">
            <v>1543.8</v>
          </cell>
        </row>
        <row r="38">
          <cell r="J38">
            <v>34</v>
          </cell>
          <cell r="L38">
            <v>75.15</v>
          </cell>
          <cell r="M38">
            <v>45.26</v>
          </cell>
          <cell r="N38">
            <v>96.12</v>
          </cell>
          <cell r="O38">
            <v>1631.2</v>
          </cell>
        </row>
        <row r="39">
          <cell r="J39">
            <v>35</v>
          </cell>
          <cell r="L39">
            <v>89.66</v>
          </cell>
          <cell r="M39">
            <v>65.58</v>
          </cell>
          <cell r="N39">
            <v>107.5</v>
          </cell>
          <cell r="O39">
            <v>1623.1</v>
          </cell>
        </row>
        <row r="40">
          <cell r="J40">
            <v>36</v>
          </cell>
          <cell r="L40">
            <v>103.78</v>
          </cell>
          <cell r="M40">
            <v>79.64</v>
          </cell>
          <cell r="N40">
            <v>137.2</v>
          </cell>
          <cell r="O40">
            <v>1692</v>
          </cell>
        </row>
        <row r="41">
          <cell r="J41">
            <v>37</v>
          </cell>
          <cell r="L41">
            <v>116.36</v>
          </cell>
          <cell r="M41">
            <v>84.68</v>
          </cell>
          <cell r="N41">
            <v>205.86</v>
          </cell>
          <cell r="O41">
            <v>1728.1</v>
          </cell>
        </row>
        <row r="42">
          <cell r="J42">
            <v>38</v>
          </cell>
          <cell r="L42">
            <v>121.46</v>
          </cell>
          <cell r="M42">
            <v>89.25</v>
          </cell>
          <cell r="N42">
            <v>170.32</v>
          </cell>
          <cell r="O42">
            <v>1748.7</v>
          </cell>
        </row>
        <row r="43">
          <cell r="J43">
            <v>39</v>
          </cell>
          <cell r="L43">
            <v>122.89</v>
          </cell>
          <cell r="M43">
            <v>95.87</v>
          </cell>
          <cell r="N43">
            <v>156.82</v>
          </cell>
          <cell r="O43">
            <v>1701</v>
          </cell>
        </row>
        <row r="44">
          <cell r="J44">
            <v>40</v>
          </cell>
          <cell r="L44">
            <v>122.01</v>
          </cell>
          <cell r="M44">
            <v>101.85</v>
          </cell>
          <cell r="N44">
            <v>137.17</v>
          </cell>
          <cell r="O44">
            <v>1702.3</v>
          </cell>
        </row>
        <row r="45">
          <cell r="J45">
            <v>41</v>
          </cell>
          <cell r="L45">
            <v>130.14</v>
          </cell>
          <cell r="M45">
            <v>86.8</v>
          </cell>
          <cell r="N45">
            <v>156.9</v>
          </cell>
          <cell r="O45">
            <v>1773.3</v>
          </cell>
        </row>
        <row r="46">
          <cell r="J46">
            <v>42</v>
          </cell>
          <cell r="L46">
            <v>123.18</v>
          </cell>
          <cell r="M46">
            <v>74.88</v>
          </cell>
          <cell r="N46">
            <v>148.03</v>
          </cell>
          <cell r="O46">
            <v>1764.8</v>
          </cell>
        </row>
        <row r="47">
          <cell r="J47">
            <v>43</v>
          </cell>
          <cell r="L47">
            <v>119.77</v>
          </cell>
          <cell r="M47">
            <v>72.88</v>
          </cell>
          <cell r="N47">
            <v>141.67</v>
          </cell>
          <cell r="O47">
            <v>1870.1</v>
          </cell>
        </row>
        <row r="48">
          <cell r="J48">
            <v>44</v>
          </cell>
          <cell r="L48">
            <v>127.74</v>
          </cell>
          <cell r="M48">
            <v>92.73</v>
          </cell>
          <cell r="N48">
            <v>160.66</v>
          </cell>
          <cell r="O48">
            <v>1977</v>
          </cell>
        </row>
        <row r="49">
          <cell r="J49">
            <v>45</v>
          </cell>
          <cell r="L49">
            <v>126.16</v>
          </cell>
          <cell r="M49">
            <v>58.22</v>
          </cell>
          <cell r="N49">
            <v>160.83</v>
          </cell>
          <cell r="O49">
            <v>2019.7</v>
          </cell>
        </row>
        <row r="50">
          <cell r="J50">
            <v>46</v>
          </cell>
          <cell r="L50">
            <v>138.48</v>
          </cell>
          <cell r="M50">
            <v>80.08</v>
          </cell>
          <cell r="N50">
            <v>168.69</v>
          </cell>
          <cell r="O50">
            <v>2045</v>
          </cell>
        </row>
        <row r="51">
          <cell r="J51">
            <v>47</v>
          </cell>
          <cell r="L51">
            <v>136.72</v>
          </cell>
          <cell r="M51">
            <v>88.24</v>
          </cell>
          <cell r="N51">
            <v>170.31</v>
          </cell>
          <cell r="O51">
            <v>2132.9</v>
          </cell>
        </row>
        <row r="52">
          <cell r="J52">
            <v>48</v>
          </cell>
          <cell r="L52">
            <v>135.97</v>
          </cell>
          <cell r="M52">
            <v>90.51</v>
          </cell>
          <cell r="N52">
            <v>240.35</v>
          </cell>
          <cell r="O52">
            <v>2090.7</v>
          </cell>
        </row>
        <row r="53">
          <cell r="J53">
            <v>49</v>
          </cell>
          <cell r="L53">
            <v>129.46</v>
          </cell>
          <cell r="M53">
            <v>79.85</v>
          </cell>
          <cell r="N53">
            <v>158.28</v>
          </cell>
          <cell r="O53">
            <v>2077.9</v>
          </cell>
        </row>
        <row r="54">
          <cell r="J54">
            <v>50</v>
          </cell>
          <cell r="L54">
            <v>124.44</v>
          </cell>
          <cell r="M54">
            <v>86.21</v>
          </cell>
          <cell r="N54">
            <v>154.04</v>
          </cell>
          <cell r="O54">
            <v>2119.3</v>
          </cell>
        </row>
        <row r="55">
          <cell r="J55">
            <v>51</v>
          </cell>
          <cell r="L55">
            <v>161.15</v>
          </cell>
          <cell r="M55">
            <v>107.81</v>
          </cell>
          <cell r="N55">
            <v>345.13</v>
          </cell>
          <cell r="O55">
            <v>2336.7</v>
          </cell>
        </row>
        <row r="56">
          <cell r="J56">
            <v>52</v>
          </cell>
          <cell r="L56">
            <v>137.32</v>
          </cell>
          <cell r="M56">
            <v>97.83</v>
          </cell>
          <cell r="N56">
            <v>172.35</v>
          </cell>
          <cell r="O56">
            <v>2321.1</v>
          </cell>
        </row>
        <row r="57">
          <cell r="J57">
            <v>1</v>
          </cell>
          <cell r="L57">
            <v>140.53</v>
          </cell>
          <cell r="M57">
            <v>104.68</v>
          </cell>
          <cell r="N57">
            <v>180.46</v>
          </cell>
          <cell r="O57">
            <v>2400.1</v>
          </cell>
          <cell r="V57" t="str">
            <v>F Max</v>
          </cell>
          <cell r="W57" t="str">
            <v>F Avg</v>
          </cell>
          <cell r="X57" t="str">
            <v>F Min</v>
          </cell>
        </row>
        <row r="58">
          <cell r="J58">
            <v>2</v>
          </cell>
          <cell r="L58">
            <v>162.59</v>
          </cell>
          <cell r="M58">
            <v>120.4</v>
          </cell>
          <cell r="N58">
            <v>383.88</v>
          </cell>
          <cell r="O58">
            <v>2539</v>
          </cell>
          <cell r="R58">
            <v>1</v>
          </cell>
          <cell r="T58">
            <v>11</v>
          </cell>
          <cell r="V58">
            <v>24.388366633049696</v>
          </cell>
          <cell r="W58">
            <v>17.134191031875176</v>
          </cell>
          <cell r="X58">
            <v>12.241132338864613</v>
          </cell>
          <cell r="AC58">
            <v>0</v>
          </cell>
        </row>
        <row r="59">
          <cell r="J59">
            <v>3</v>
          </cell>
          <cell r="L59">
            <v>199.5</v>
          </cell>
          <cell r="M59">
            <v>140.09</v>
          </cell>
          <cell r="N59">
            <v>453.11</v>
          </cell>
          <cell r="O59">
            <v>2720.7</v>
          </cell>
          <cell r="R59">
            <v>2</v>
          </cell>
          <cell r="T59">
            <v>17</v>
          </cell>
          <cell r="V59">
            <v>46.58242163491087</v>
          </cell>
          <cell r="W59">
            <v>20.660727012740445</v>
          </cell>
          <cell r="X59">
            <v>12.602007785289898</v>
          </cell>
          <cell r="AC59">
            <v>0</v>
          </cell>
        </row>
        <row r="60">
          <cell r="J60">
            <v>4</v>
          </cell>
          <cell r="L60">
            <v>163.19</v>
          </cell>
          <cell r="M60">
            <v>134.04</v>
          </cell>
          <cell r="N60">
            <v>241.92</v>
          </cell>
          <cell r="O60">
            <v>2530.9</v>
          </cell>
          <cell r="R60">
            <v>3</v>
          </cell>
          <cell r="T60">
            <v>14</v>
          </cell>
          <cell r="V60">
            <v>56.54378781017013</v>
          </cell>
          <cell r="W60">
            <v>24.132088654338876</v>
          </cell>
          <cell r="X60">
            <v>14.863751580000406</v>
          </cell>
          <cell r="AC60">
            <v>0</v>
          </cell>
        </row>
        <row r="61">
          <cell r="J61">
            <v>5</v>
          </cell>
          <cell r="L61">
            <v>219.77</v>
          </cell>
          <cell r="M61">
            <v>144.35</v>
          </cell>
          <cell r="N61">
            <v>1815.87</v>
          </cell>
          <cell r="O61">
            <v>2791.3</v>
          </cell>
          <cell r="R61">
            <v>4</v>
          </cell>
          <cell r="T61">
            <v>11</v>
          </cell>
          <cell r="V61">
            <v>29.222487747579894</v>
          </cell>
          <cell r="W61">
            <v>19.954533560656277</v>
          </cell>
          <cell r="X61">
            <v>12.615132245129411</v>
          </cell>
          <cell r="AC61">
            <v>0</v>
          </cell>
        </row>
        <row r="62">
          <cell r="J62">
            <v>6</v>
          </cell>
          <cell r="L62">
            <v>274.46</v>
          </cell>
          <cell r="M62">
            <v>162.16</v>
          </cell>
          <cell r="N62">
            <v>1951.76</v>
          </cell>
          <cell r="O62">
            <v>2798.1</v>
          </cell>
          <cell r="R62">
            <v>5</v>
          </cell>
          <cell r="T62">
            <v>21</v>
          </cell>
          <cell r="V62">
            <v>242.13165571340582</v>
          </cell>
          <cell r="W62">
            <v>30.792141250001187</v>
          </cell>
          <cell r="X62">
            <v>12.388131222546344</v>
          </cell>
          <cell r="AC62">
            <v>0</v>
          </cell>
        </row>
        <row r="63">
          <cell r="J63">
            <v>7</v>
          </cell>
          <cell r="L63">
            <v>170.33</v>
          </cell>
          <cell r="M63">
            <v>152.26</v>
          </cell>
          <cell r="N63">
            <v>192.79</v>
          </cell>
          <cell r="O63">
            <v>2431</v>
          </cell>
          <cell r="R63">
            <v>6</v>
          </cell>
          <cell r="T63">
            <v>16</v>
          </cell>
          <cell r="V63">
            <v>269.3713177716459</v>
          </cell>
          <cell r="W63">
            <v>37.20824224123842</v>
          </cell>
          <cell r="X63">
            <v>14.590946379297488</v>
          </cell>
          <cell r="AC63">
            <v>0</v>
          </cell>
        </row>
        <row r="64">
          <cell r="J64">
            <v>8</v>
          </cell>
          <cell r="L64">
            <v>180.94</v>
          </cell>
          <cell r="M64">
            <v>151.66</v>
          </cell>
          <cell r="N64">
            <v>400.39</v>
          </cell>
          <cell r="O64">
            <v>2582.1</v>
          </cell>
          <cell r="R64">
            <v>7</v>
          </cell>
          <cell r="T64">
            <v>10</v>
          </cell>
          <cell r="V64">
            <v>26.994832814808884</v>
          </cell>
          <cell r="W64">
            <v>20.189823399524972</v>
          </cell>
          <cell r="X64">
            <v>9.481656153961797</v>
          </cell>
          <cell r="AC64">
            <v>0</v>
          </cell>
        </row>
        <row r="65">
          <cell r="J65">
            <v>9</v>
          </cell>
          <cell r="L65">
            <v>264.43</v>
          </cell>
          <cell r="M65">
            <v>174.78</v>
          </cell>
          <cell r="N65">
            <v>1232.56</v>
          </cell>
          <cell r="O65">
            <v>2863.9</v>
          </cell>
          <cell r="R65">
            <v>8</v>
          </cell>
          <cell r="T65">
            <v>15</v>
          </cell>
          <cell r="V65">
            <v>71.49041578424169</v>
          </cell>
          <cell r="W65">
            <v>23.606570003127334</v>
          </cell>
          <cell r="X65">
            <v>16.651494359683625</v>
          </cell>
          <cell r="AC65">
            <v>0</v>
          </cell>
        </row>
        <row r="66">
          <cell r="J66">
            <v>10</v>
          </cell>
          <cell r="L66">
            <v>197.93</v>
          </cell>
          <cell r="M66">
            <v>172.57</v>
          </cell>
          <cell r="N66">
            <v>260.59</v>
          </cell>
          <cell r="O66">
            <v>2520.9</v>
          </cell>
          <cell r="R66">
            <v>9</v>
          </cell>
          <cell r="T66">
            <v>13</v>
          </cell>
          <cell r="V66">
            <v>150.35558408908216</v>
          </cell>
          <cell r="W66">
            <v>33.91044113538237</v>
          </cell>
          <cell r="X66">
            <v>15.128994319070769</v>
          </cell>
          <cell r="AC66">
            <v>0</v>
          </cell>
        </row>
        <row r="67">
          <cell r="J67">
            <v>11</v>
          </cell>
          <cell r="L67">
            <v>194.68</v>
          </cell>
          <cell r="M67">
            <v>173.22</v>
          </cell>
          <cell r="N67">
            <v>218.96</v>
          </cell>
          <cell r="O67">
            <v>2538.1</v>
          </cell>
          <cell r="R67">
            <v>10</v>
          </cell>
          <cell r="T67">
            <v>10</v>
          </cell>
          <cell r="V67">
            <v>33.12625875708505</v>
          </cell>
          <cell r="W67">
            <v>23.57048952994586</v>
          </cell>
          <cell r="X67">
            <v>16.647206177418372</v>
          </cell>
          <cell r="AC67">
            <v>0</v>
          </cell>
        </row>
        <row r="68">
          <cell r="J68">
            <v>12</v>
          </cell>
          <cell r="L68">
            <v>214.24</v>
          </cell>
          <cell r="M68">
            <v>198.35</v>
          </cell>
          <cell r="N68">
            <v>319.21</v>
          </cell>
          <cell r="O68">
            <v>2682.9</v>
          </cell>
          <cell r="R68">
            <v>11</v>
          </cell>
          <cell r="T68">
            <v>6</v>
          </cell>
          <cell r="V68">
            <v>27.924152913927294</v>
          </cell>
          <cell r="W68">
            <v>23.193057497582096</v>
          </cell>
          <cell r="X68">
            <v>0.8766841091653758</v>
          </cell>
          <cell r="AC68">
            <v>0</v>
          </cell>
        </row>
        <row r="69">
          <cell r="J69">
            <v>13</v>
          </cell>
          <cell r="L69">
            <v>217.44</v>
          </cell>
          <cell r="M69">
            <v>198.87</v>
          </cell>
          <cell r="N69">
            <v>930.97</v>
          </cell>
          <cell r="O69">
            <v>2564.7</v>
          </cell>
          <cell r="R69">
            <v>12</v>
          </cell>
          <cell r="T69">
            <v>21</v>
          </cell>
          <cell r="V69">
            <v>114.54923973089757</v>
          </cell>
          <cell r="W69">
            <v>28.193290969627142</v>
          </cell>
          <cell r="X69">
            <v>16.815210851610786</v>
          </cell>
          <cell r="AC69">
            <v>0</v>
          </cell>
        </row>
        <row r="70">
          <cell r="J70">
            <v>14</v>
          </cell>
          <cell r="L70">
            <v>207.98</v>
          </cell>
          <cell r="M70">
            <v>189.8</v>
          </cell>
          <cell r="N70">
            <v>285.51</v>
          </cell>
          <cell r="O70">
            <v>2308.4</v>
          </cell>
          <cell r="R70">
            <v>13</v>
          </cell>
          <cell r="T70">
            <v>14</v>
          </cell>
          <cell r="V70">
            <v>65.59059079699445</v>
          </cell>
          <cell r="W70">
            <v>26.404335556512823</v>
          </cell>
          <cell r="X70">
            <v>21.014787107984237</v>
          </cell>
          <cell r="AC70">
            <v>0</v>
          </cell>
        </row>
        <row r="71">
          <cell r="J71">
            <v>15</v>
          </cell>
          <cell r="L71">
            <v>202.41</v>
          </cell>
          <cell r="M71">
            <v>190.95</v>
          </cell>
          <cell r="N71">
            <v>223.24</v>
          </cell>
          <cell r="O71">
            <v>2130.1</v>
          </cell>
          <cell r="R71">
            <v>14</v>
          </cell>
          <cell r="T71">
            <v>6</v>
          </cell>
          <cell r="V71">
            <v>35.565525504964064</v>
          </cell>
          <cell r="W71">
            <v>24.98882757362567</v>
          </cell>
          <cell r="X71">
            <v>18.056343717904834</v>
          </cell>
          <cell r="AC71">
            <v>0</v>
          </cell>
        </row>
        <row r="72">
          <cell r="J72">
            <v>16</v>
          </cell>
          <cell r="L72">
            <v>221.82</v>
          </cell>
          <cell r="M72">
            <v>194.2</v>
          </cell>
          <cell r="N72">
            <v>339.63</v>
          </cell>
          <cell r="O72">
            <v>2197</v>
          </cell>
          <cell r="R72">
            <v>15</v>
          </cell>
          <cell r="T72">
            <v>17</v>
          </cell>
          <cell r="V72">
            <v>32.823089296022516</v>
          </cell>
          <cell r="W72">
            <v>24.9065280670013</v>
          </cell>
          <cell r="X72">
            <v>18.558346457134213</v>
          </cell>
          <cell r="AC72">
            <v>0</v>
          </cell>
        </row>
        <row r="73">
          <cell r="J73">
            <v>17</v>
          </cell>
          <cell r="L73">
            <v>228.48</v>
          </cell>
          <cell r="M73">
            <v>192.62</v>
          </cell>
          <cell r="N73">
            <v>453.15</v>
          </cell>
          <cell r="O73">
            <v>2029.5</v>
          </cell>
          <cell r="R73">
            <v>16</v>
          </cell>
          <cell r="T73">
            <v>12</v>
          </cell>
          <cell r="V73">
            <v>56.35073871560992</v>
          </cell>
          <cell r="W73">
            <v>28.3933475866772</v>
          </cell>
          <cell r="X73">
            <v>19.89599970377319</v>
          </cell>
          <cell r="AC73">
            <v>0</v>
          </cell>
        </row>
        <row r="74">
          <cell r="J74">
            <v>18</v>
          </cell>
          <cell r="L74">
            <v>203.54</v>
          </cell>
          <cell r="M74">
            <v>159.86</v>
          </cell>
          <cell r="N74">
            <v>270.18</v>
          </cell>
          <cell r="O74">
            <v>1902.1</v>
          </cell>
          <cell r="R74">
            <v>17</v>
          </cell>
          <cell r="T74">
            <v>9</v>
          </cell>
          <cell r="V74">
            <v>49.38013992880815</v>
          </cell>
          <cell r="W74">
            <v>25.303787588822487</v>
          </cell>
          <cell r="X74">
            <v>11.942753297055495</v>
          </cell>
          <cell r="AC74">
            <v>0</v>
          </cell>
        </row>
        <row r="75">
          <cell r="J75">
            <v>19</v>
          </cell>
          <cell r="L75">
            <v>192.14</v>
          </cell>
          <cell r="M75">
            <v>86.17</v>
          </cell>
          <cell r="N75">
            <v>269.63</v>
          </cell>
          <cell r="O75">
            <v>1809.7</v>
          </cell>
          <cell r="R75">
            <v>18</v>
          </cell>
          <cell r="T75">
            <v>11</v>
          </cell>
          <cell r="V75">
            <v>38.68969399773331</v>
          </cell>
          <cell r="W75">
            <v>20.076803112568943</v>
          </cell>
          <cell r="X75">
            <v>0.548923819188784</v>
          </cell>
          <cell r="AC75">
            <v>0</v>
          </cell>
        </row>
        <row r="76">
          <cell r="J76">
            <v>20</v>
          </cell>
          <cell r="L76">
            <v>179.42</v>
          </cell>
          <cell r="M76">
            <v>80.56</v>
          </cell>
          <cell r="N76">
            <v>249.65</v>
          </cell>
          <cell r="O76">
            <v>1775</v>
          </cell>
          <cell r="R76">
            <v>19</v>
          </cell>
          <cell r="T76">
            <v>12</v>
          </cell>
          <cell r="V76">
            <v>36.98954578971669</v>
          </cell>
          <cell r="W76">
            <v>21.62823808917454</v>
          </cell>
          <cell r="X76">
            <v>2.2087672025856424</v>
          </cell>
          <cell r="AC76">
            <v>0</v>
          </cell>
        </row>
        <row r="77">
          <cell r="J77">
            <v>21</v>
          </cell>
          <cell r="L77">
            <v>187.23</v>
          </cell>
          <cell r="M77">
            <v>75.37</v>
          </cell>
          <cell r="N77">
            <v>258.09</v>
          </cell>
          <cell r="O77">
            <v>1760</v>
          </cell>
          <cell r="R77">
            <v>20</v>
          </cell>
          <cell r="T77">
            <v>14</v>
          </cell>
          <cell r="V77">
            <v>33.1006883939847</v>
          </cell>
          <cell r="W77">
            <v>20.774317179477396</v>
          </cell>
          <cell r="X77">
            <v>2.776903388757105</v>
          </cell>
          <cell r="AC77">
            <v>0</v>
          </cell>
        </row>
        <row r="78">
          <cell r="J78">
            <v>22</v>
          </cell>
          <cell r="L78">
            <v>205.01</v>
          </cell>
          <cell r="M78">
            <v>166.6</v>
          </cell>
          <cell r="N78">
            <v>270</v>
          </cell>
          <cell r="O78">
            <v>1739.8</v>
          </cell>
          <cell r="R78">
            <v>21</v>
          </cell>
          <cell r="T78">
            <v>11</v>
          </cell>
          <cell r="V78">
            <v>36.60219908195134</v>
          </cell>
          <cell r="W78">
            <v>23.465664013753702</v>
          </cell>
          <cell r="X78">
            <v>3.882051417782718</v>
          </cell>
          <cell r="AC78">
            <v>0</v>
          </cell>
        </row>
        <row r="79">
          <cell r="J79">
            <v>23</v>
          </cell>
          <cell r="L79">
            <v>205.59</v>
          </cell>
          <cell r="M79">
            <v>165.25</v>
          </cell>
          <cell r="N79">
            <v>297.62</v>
          </cell>
          <cell r="O79">
            <v>1671.9</v>
          </cell>
          <cell r="R79">
            <v>22</v>
          </cell>
          <cell r="T79">
            <v>14</v>
          </cell>
          <cell r="V79">
            <v>34.042787782115326</v>
          </cell>
          <cell r="W79">
            <v>25.277182494728585</v>
          </cell>
          <cell r="X79">
            <v>4.941695000629644</v>
          </cell>
          <cell r="AC79">
            <v>0</v>
          </cell>
        </row>
        <row r="80">
          <cell r="J80">
            <v>24</v>
          </cell>
          <cell r="L80">
            <v>210.67</v>
          </cell>
          <cell r="M80">
            <v>162.61</v>
          </cell>
          <cell r="N80">
            <v>375.76</v>
          </cell>
          <cell r="O80">
            <v>1622.9</v>
          </cell>
          <cell r="R80">
            <v>23</v>
          </cell>
          <cell r="T80">
            <v>7</v>
          </cell>
          <cell r="V80">
            <v>35.6906776578371</v>
          </cell>
          <cell r="W80">
            <v>25.810155505494063</v>
          </cell>
          <cell r="X80">
            <v>16.331188867676975</v>
          </cell>
          <cell r="AC80">
            <v>0</v>
          </cell>
        </row>
        <row r="81">
          <cell r="J81">
            <v>25</v>
          </cell>
          <cell r="L81">
            <v>189</v>
          </cell>
          <cell r="M81">
            <v>31.21</v>
          </cell>
          <cell r="N81">
            <v>356.07</v>
          </cell>
          <cell r="O81">
            <v>1640.5</v>
          </cell>
          <cell r="R81">
            <v>24</v>
          </cell>
          <cell r="T81">
            <v>15</v>
          </cell>
          <cell r="V81">
            <v>49.6635474295907</v>
          </cell>
          <cell r="W81">
            <v>27.61193307992521</v>
          </cell>
          <cell r="X81">
            <v>18.956890424894436</v>
          </cell>
          <cell r="AC81">
            <v>0</v>
          </cell>
        </row>
        <row r="82">
          <cell r="J82">
            <v>26</v>
          </cell>
          <cell r="L82">
            <v>199.45</v>
          </cell>
          <cell r="M82">
            <v>169.18</v>
          </cell>
          <cell r="N82">
            <v>230.41</v>
          </cell>
          <cell r="O82">
            <v>1544.6</v>
          </cell>
          <cell r="R82">
            <v>25</v>
          </cell>
          <cell r="T82">
            <v>9</v>
          </cell>
          <cell r="V82">
            <v>45.1779629811814</v>
          </cell>
          <cell r="W82">
            <v>22.999324181832588</v>
          </cell>
          <cell r="X82">
            <v>4.386209998172951</v>
          </cell>
          <cell r="AC82">
            <v>0</v>
          </cell>
        </row>
        <row r="83">
          <cell r="J83">
            <v>27</v>
          </cell>
          <cell r="L83">
            <v>206.7973214285715</v>
          </cell>
          <cell r="M83">
            <v>174.24</v>
          </cell>
          <cell r="N83">
            <v>268.34</v>
          </cell>
          <cell r="O83">
            <v>1523.8</v>
          </cell>
          <cell r="R83">
            <v>26</v>
          </cell>
          <cell r="T83">
            <v>7</v>
          </cell>
          <cell r="V83">
            <v>30.510309017650933</v>
          </cell>
          <cell r="W83">
            <v>25.139680125681302</v>
          </cell>
          <cell r="X83">
            <v>13.0758467218504</v>
          </cell>
          <cell r="AC83">
            <v>0</v>
          </cell>
        </row>
        <row r="84">
          <cell r="J84">
            <v>28</v>
          </cell>
          <cell r="L84">
            <v>194.43</v>
          </cell>
          <cell r="M84">
            <v>129.86</v>
          </cell>
          <cell r="N84">
            <v>237.51</v>
          </cell>
          <cell r="O84">
            <v>1513.9</v>
          </cell>
          <cell r="R84">
            <v>27</v>
          </cell>
          <cell r="T84">
            <v>6</v>
          </cell>
          <cell r="V84">
            <v>36.4406968758322</v>
          </cell>
          <cell r="W84">
            <v>26.51277979452535</v>
          </cell>
          <cell r="X84">
            <v>18.437257347891293</v>
          </cell>
          <cell r="AC84">
            <v>0</v>
          </cell>
        </row>
        <row r="85">
          <cell r="J85">
            <v>29</v>
          </cell>
          <cell r="L85">
            <v>162.87</v>
          </cell>
          <cell r="M85">
            <v>43.64</v>
          </cell>
          <cell r="N85">
            <v>213.26</v>
          </cell>
          <cell r="O85">
            <v>1596.8</v>
          </cell>
          <cell r="R85">
            <v>28</v>
          </cell>
          <cell r="T85">
            <v>7</v>
          </cell>
          <cell r="V85">
            <v>30.699034010867376</v>
          </cell>
          <cell r="W85">
            <v>24.321417790299858</v>
          </cell>
          <cell r="X85">
            <v>10.809519017911047</v>
          </cell>
          <cell r="AC85">
            <v>0</v>
          </cell>
        </row>
        <row r="86">
          <cell r="J86">
            <v>30</v>
          </cell>
          <cell r="L86">
            <v>157.24</v>
          </cell>
          <cell r="M86">
            <v>50.82</v>
          </cell>
          <cell r="N86">
            <v>199.46</v>
          </cell>
          <cell r="O86">
            <v>1601.7</v>
          </cell>
          <cell r="R86">
            <v>29</v>
          </cell>
          <cell r="T86">
            <v>9</v>
          </cell>
          <cell r="V86">
            <v>27.08788864037898</v>
          </cell>
          <cell r="W86">
            <v>19.887838642060895</v>
          </cell>
          <cell r="X86">
            <v>4.875819955268216</v>
          </cell>
          <cell r="AC86">
            <v>0</v>
          </cell>
        </row>
        <row r="87">
          <cell r="J87">
            <v>31</v>
          </cell>
          <cell r="L87">
            <v>168.73</v>
          </cell>
          <cell r="M87">
            <v>50.65</v>
          </cell>
          <cell r="N87">
            <v>207.14</v>
          </cell>
          <cell r="O87">
            <v>1646.5</v>
          </cell>
          <cell r="R87">
            <v>30</v>
          </cell>
          <cell r="T87">
            <v>12</v>
          </cell>
          <cell r="V87">
            <v>26.390242039631737</v>
          </cell>
          <cell r="W87">
            <v>20.152802596132137</v>
          </cell>
          <cell r="X87">
            <v>6.355201144237847</v>
          </cell>
          <cell r="AC87">
            <v>0</v>
          </cell>
        </row>
        <row r="88">
          <cell r="J88">
            <v>32</v>
          </cell>
          <cell r="L88">
            <v>165.59</v>
          </cell>
          <cell r="M88">
            <v>49.57</v>
          </cell>
          <cell r="N88">
            <v>210.62</v>
          </cell>
          <cell r="O88">
            <v>1676.3</v>
          </cell>
          <cell r="R88">
            <v>31</v>
          </cell>
          <cell r="T88">
            <v>8</v>
          </cell>
          <cell r="V88">
            <v>39.53058712252932</v>
          </cell>
          <cell r="W88">
            <v>21.655048905740365</v>
          </cell>
          <cell r="X88">
            <v>5.420694643428428</v>
          </cell>
          <cell r="AC88">
            <v>0</v>
          </cell>
        </row>
        <row r="89">
          <cell r="J89">
            <v>33</v>
          </cell>
          <cell r="L89">
            <v>165.42</v>
          </cell>
          <cell r="M89">
            <v>85.23</v>
          </cell>
          <cell r="N89">
            <v>209.06</v>
          </cell>
          <cell r="O89">
            <v>1677.3</v>
          </cell>
          <cell r="R89">
            <v>32</v>
          </cell>
          <cell r="T89">
            <v>15</v>
          </cell>
          <cell r="V89">
            <v>27.821758712242318</v>
          </cell>
          <cell r="W89">
            <v>21.028958726916837</v>
          </cell>
          <cell r="X89">
            <v>2.182098722528809</v>
          </cell>
          <cell r="AC89">
            <v>0</v>
          </cell>
        </row>
        <row r="90">
          <cell r="J90">
            <v>34</v>
          </cell>
          <cell r="L90">
            <v>181.08</v>
          </cell>
          <cell r="M90">
            <v>142.05</v>
          </cell>
          <cell r="N90">
            <v>209.17</v>
          </cell>
          <cell r="O90">
            <v>1656.9</v>
          </cell>
          <cell r="R90">
            <v>33</v>
          </cell>
          <cell r="T90">
            <v>9</v>
          </cell>
          <cell r="V90">
            <v>28.232211979289634</v>
          </cell>
          <cell r="W90">
            <v>21.703110068166424</v>
          </cell>
          <cell r="X90">
            <v>9.194398537316546</v>
          </cell>
          <cell r="AC90">
            <v>0</v>
          </cell>
        </row>
        <row r="91">
          <cell r="J91">
            <v>35</v>
          </cell>
          <cell r="L91">
            <v>174.17</v>
          </cell>
          <cell r="M91">
            <v>86.85</v>
          </cell>
          <cell r="N91">
            <v>238.06</v>
          </cell>
          <cell r="O91">
            <v>1709.6</v>
          </cell>
          <cell r="R91">
            <v>34</v>
          </cell>
          <cell r="T91">
            <v>6</v>
          </cell>
          <cell r="V91">
            <v>31.114405456915332</v>
          </cell>
          <cell r="W91">
            <v>23.88416728074973</v>
          </cell>
          <cell r="X91">
            <v>17.039771295880477</v>
          </cell>
          <cell r="AC91">
            <v>0</v>
          </cell>
        </row>
        <row r="92">
          <cell r="J92">
            <v>36</v>
          </cell>
          <cell r="L92">
            <v>165.41</v>
          </cell>
          <cell r="M92">
            <v>86.23</v>
          </cell>
          <cell r="N92">
            <v>206.92</v>
          </cell>
          <cell r="O92">
            <v>1802.3</v>
          </cell>
          <cell r="R92">
            <v>35</v>
          </cell>
          <cell r="T92">
            <v>8</v>
          </cell>
          <cell r="V92">
            <v>31.957500120464505</v>
          </cell>
          <cell r="W92">
            <v>20.793301236653168</v>
          </cell>
          <cell r="X92">
            <v>5.623718429693468</v>
          </cell>
          <cell r="AC92">
            <v>0</v>
          </cell>
        </row>
        <row r="93">
          <cell r="J93">
            <v>37</v>
          </cell>
          <cell r="L93">
            <v>165.52</v>
          </cell>
          <cell r="M93">
            <v>86.79</v>
          </cell>
          <cell r="N93">
            <v>192.94</v>
          </cell>
          <cell r="O93">
            <v>1895.9</v>
          </cell>
          <cell r="R93">
            <v>36</v>
          </cell>
          <cell r="T93">
            <v>14</v>
          </cell>
          <cell r="V93">
            <v>30</v>
          </cell>
          <cell r="W93">
            <v>19</v>
          </cell>
          <cell r="X93">
            <v>1</v>
          </cell>
          <cell r="AC93">
            <v>0</v>
          </cell>
        </row>
        <row r="94">
          <cell r="J94">
            <v>38</v>
          </cell>
          <cell r="L94">
            <v>164.13</v>
          </cell>
          <cell r="M94">
            <v>111.97</v>
          </cell>
          <cell r="N94">
            <v>189.52</v>
          </cell>
          <cell r="O94">
            <v>1906.2</v>
          </cell>
          <cell r="R94">
            <v>37</v>
          </cell>
          <cell r="T94">
            <v>11</v>
          </cell>
          <cell r="V94">
            <v>27</v>
          </cell>
          <cell r="W94">
            <v>20</v>
          </cell>
          <cell r="X94">
            <v>1.5</v>
          </cell>
          <cell r="AC94">
            <v>0</v>
          </cell>
        </row>
        <row r="95">
          <cell r="J95">
            <v>39</v>
          </cell>
          <cell r="L95">
            <v>178.53</v>
          </cell>
          <cell r="M95">
            <v>125.21</v>
          </cell>
          <cell r="N95">
            <v>199.92</v>
          </cell>
          <cell r="O95">
            <v>1905.1</v>
          </cell>
          <cell r="R95">
            <v>38</v>
          </cell>
          <cell r="T95">
            <v>12</v>
          </cell>
          <cell r="V95">
            <v>30</v>
          </cell>
          <cell r="W95">
            <v>17.88</v>
          </cell>
          <cell r="X95">
            <v>3</v>
          </cell>
          <cell r="AC95">
            <v>0</v>
          </cell>
        </row>
        <row r="96">
          <cell r="J96">
            <v>40</v>
          </cell>
          <cell r="L96">
            <v>163.33</v>
          </cell>
          <cell r="M96">
            <v>120.48</v>
          </cell>
          <cell r="N96">
            <v>190.79</v>
          </cell>
          <cell r="O96">
            <v>1896.9</v>
          </cell>
          <cell r="R96">
            <v>39</v>
          </cell>
          <cell r="T96">
            <v>18</v>
          </cell>
          <cell r="V96">
            <v>35</v>
          </cell>
          <cell r="W96">
            <v>22</v>
          </cell>
          <cell r="X96">
            <v>11</v>
          </cell>
          <cell r="AC96">
            <v>0</v>
          </cell>
        </row>
        <row r="97">
          <cell r="J97">
            <v>41</v>
          </cell>
          <cell r="L97">
            <v>140.04</v>
          </cell>
          <cell r="M97">
            <v>31.28</v>
          </cell>
          <cell r="N97">
            <v>174.53</v>
          </cell>
          <cell r="O97">
            <v>1986.1</v>
          </cell>
          <cell r="R97">
            <v>40</v>
          </cell>
          <cell r="T97">
            <v>12</v>
          </cell>
          <cell r="V97">
            <v>26</v>
          </cell>
          <cell r="W97">
            <v>19.6</v>
          </cell>
          <cell r="X97">
            <v>9</v>
          </cell>
          <cell r="AC97">
            <v>0</v>
          </cell>
        </row>
        <row r="98">
          <cell r="J98">
            <v>42</v>
          </cell>
          <cell r="L98">
            <v>150.54</v>
          </cell>
          <cell r="M98">
            <v>104.02</v>
          </cell>
          <cell r="N98">
            <v>170.53</v>
          </cell>
          <cell r="O98">
            <v>1987.6</v>
          </cell>
          <cell r="R98">
            <v>41</v>
          </cell>
          <cell r="T98">
            <v>12</v>
          </cell>
          <cell r="V98">
            <v>25</v>
          </cell>
          <cell r="W98">
            <v>17.4</v>
          </cell>
          <cell r="X98">
            <v>0.2</v>
          </cell>
          <cell r="AC98">
            <v>0</v>
          </cell>
        </row>
        <row r="99">
          <cell r="J99">
            <v>43</v>
          </cell>
          <cell r="L99">
            <v>159.45</v>
          </cell>
          <cell r="M99">
            <v>103.43</v>
          </cell>
          <cell r="N99">
            <v>198.01</v>
          </cell>
          <cell r="O99">
            <v>2034.1</v>
          </cell>
          <cell r="R99">
            <v>42</v>
          </cell>
          <cell r="T99">
            <v>13</v>
          </cell>
          <cell r="V99">
            <v>24</v>
          </cell>
          <cell r="W99">
            <v>19.24</v>
          </cell>
          <cell r="X99">
            <v>9.2</v>
          </cell>
          <cell r="AC99">
            <v>0</v>
          </cell>
        </row>
        <row r="100">
          <cell r="J100">
            <v>44</v>
          </cell>
          <cell r="L100">
            <v>144.75</v>
          </cell>
          <cell r="M100">
            <v>95.63</v>
          </cell>
          <cell r="N100">
            <v>176.45</v>
          </cell>
          <cell r="O100">
            <v>2071.8</v>
          </cell>
          <cell r="R100">
            <v>43</v>
          </cell>
          <cell r="T100">
            <v>25</v>
          </cell>
          <cell r="V100">
            <v>36</v>
          </cell>
          <cell r="W100">
            <v>21</v>
          </cell>
          <cell r="X100">
            <v>8</v>
          </cell>
          <cell r="AC100">
            <v>0</v>
          </cell>
        </row>
        <row r="101">
          <cell r="J101">
            <v>45</v>
          </cell>
          <cell r="L101">
            <v>162.54</v>
          </cell>
          <cell r="M101">
            <v>99.06</v>
          </cell>
          <cell r="N101">
            <v>219.2</v>
          </cell>
          <cell r="O101">
            <v>2287.8</v>
          </cell>
          <cell r="R101">
            <v>44</v>
          </cell>
          <cell r="T101">
            <v>18</v>
          </cell>
          <cell r="V101">
            <v>25.5</v>
          </cell>
          <cell r="W101">
            <v>18.309994568169476</v>
          </cell>
          <cell r="X101">
            <v>8</v>
          </cell>
          <cell r="AC101">
            <v>0</v>
          </cell>
        </row>
        <row r="102">
          <cell r="J102">
            <v>46</v>
          </cell>
          <cell r="L102">
            <v>175.55</v>
          </cell>
          <cell r="M102">
            <v>149.47</v>
          </cell>
          <cell r="N102">
            <v>230.71</v>
          </cell>
          <cell r="O102">
            <v>2373</v>
          </cell>
          <cell r="R102">
            <v>45</v>
          </cell>
          <cell r="T102">
            <v>21</v>
          </cell>
          <cell r="V102">
            <v>33.3</v>
          </cell>
          <cell r="W102">
            <v>21.9</v>
          </cell>
          <cell r="X102">
            <v>9</v>
          </cell>
          <cell r="AC102">
            <v>0</v>
          </cell>
        </row>
        <row r="103">
          <cell r="J103">
            <v>47</v>
          </cell>
          <cell r="L103">
            <v>179.92</v>
          </cell>
          <cell r="M103">
            <v>155.56</v>
          </cell>
          <cell r="N103">
            <v>267.41</v>
          </cell>
          <cell r="O103">
            <v>2457.1</v>
          </cell>
          <cell r="R103">
            <v>46</v>
          </cell>
          <cell r="T103">
            <v>20</v>
          </cell>
          <cell r="V103">
            <v>62</v>
          </cell>
          <cell r="W103">
            <v>24</v>
          </cell>
          <cell r="X103">
            <v>15</v>
          </cell>
          <cell r="AC103">
            <v>0</v>
          </cell>
        </row>
        <row r="104">
          <cell r="J104">
            <v>48</v>
          </cell>
          <cell r="L104">
            <v>175.76</v>
          </cell>
          <cell r="M104">
            <v>150.76</v>
          </cell>
          <cell r="N104">
            <v>227.52</v>
          </cell>
          <cell r="O104">
            <v>2487.2</v>
          </cell>
          <cell r="R104">
            <v>47</v>
          </cell>
          <cell r="T104">
            <v>18</v>
          </cell>
          <cell r="V104">
            <v>40</v>
          </cell>
          <cell r="W104">
            <v>24</v>
          </cell>
          <cell r="X104">
            <v>18.4</v>
          </cell>
          <cell r="AC104">
            <v>0</v>
          </cell>
        </row>
        <row r="105">
          <cell r="J105">
            <v>49</v>
          </cell>
          <cell r="L105">
            <v>178.59</v>
          </cell>
          <cell r="M105">
            <v>156.5</v>
          </cell>
          <cell r="N105">
            <v>226.37</v>
          </cell>
          <cell r="O105">
            <v>2494</v>
          </cell>
          <cell r="R105">
            <v>48</v>
          </cell>
          <cell r="T105">
            <v>13</v>
          </cell>
          <cell r="V105">
            <v>48.3</v>
          </cell>
          <cell r="W105">
            <v>22.9</v>
          </cell>
          <cell r="X105">
            <v>16.5</v>
          </cell>
          <cell r="AC105">
            <v>0</v>
          </cell>
        </row>
        <row r="106">
          <cell r="J106">
            <v>50</v>
          </cell>
          <cell r="L106">
            <v>186.66</v>
          </cell>
          <cell r="M106">
            <v>158.83</v>
          </cell>
          <cell r="N106">
            <v>250.68</v>
          </cell>
          <cell r="O106">
            <v>2642.1</v>
          </cell>
          <cell r="R106">
            <v>49</v>
          </cell>
          <cell r="T106">
            <v>17</v>
          </cell>
          <cell r="V106">
            <v>47.5</v>
          </cell>
          <cell r="W106">
            <v>23.8</v>
          </cell>
          <cell r="X106">
            <v>16.1</v>
          </cell>
          <cell r="AC106">
            <v>0</v>
          </cell>
        </row>
        <row r="107">
          <cell r="J107">
            <v>51</v>
          </cell>
          <cell r="L107">
            <v>214.32</v>
          </cell>
          <cell r="M107">
            <v>164.24</v>
          </cell>
          <cell r="N107">
            <v>420.98</v>
          </cell>
          <cell r="O107">
            <v>2872.1</v>
          </cell>
          <cell r="R107">
            <v>50</v>
          </cell>
          <cell r="T107">
            <v>15</v>
          </cell>
          <cell r="V107">
            <v>51</v>
          </cell>
          <cell r="W107">
            <v>25.2</v>
          </cell>
          <cell r="X107">
            <v>15.5</v>
          </cell>
          <cell r="AC107">
            <v>0</v>
          </cell>
        </row>
        <row r="108">
          <cell r="J108">
            <v>52</v>
          </cell>
          <cell r="L108">
            <v>183.59</v>
          </cell>
          <cell r="M108">
            <v>160.76</v>
          </cell>
          <cell r="N108">
            <v>222.58</v>
          </cell>
          <cell r="O108">
            <v>2791.4</v>
          </cell>
          <cell r="R108">
            <v>51</v>
          </cell>
          <cell r="T108">
            <v>29</v>
          </cell>
          <cell r="V108">
            <v>80</v>
          </cell>
          <cell r="W108">
            <v>31.2</v>
          </cell>
          <cell r="X108">
            <v>13</v>
          </cell>
          <cell r="AC108">
            <v>0</v>
          </cell>
        </row>
        <row r="109">
          <cell r="R109">
            <v>52</v>
          </cell>
          <cell r="T109">
            <v>25</v>
          </cell>
          <cell r="V109">
            <v>36.5</v>
          </cell>
          <cell r="W109">
            <v>24.6</v>
          </cell>
          <cell r="X109">
            <v>15</v>
          </cell>
          <cell r="AC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00390625" style="0" customWidth="1"/>
    <col min="2" max="2" width="4.28125" style="0" bestFit="1" customWidth="1"/>
    <col min="3" max="3" width="62.140625" style="0" customWidth="1"/>
    <col min="4" max="12" width="4.8515625" style="0" customWidth="1"/>
  </cols>
  <sheetData>
    <row r="2" ht="12.75">
      <c r="A2" s="105" t="s">
        <v>0</v>
      </c>
    </row>
    <row r="3" spans="4:10" ht="12.75">
      <c r="D3" s="2" t="s">
        <v>89</v>
      </c>
      <c r="E3" s="2" t="s">
        <v>90</v>
      </c>
      <c r="F3" s="2" t="s">
        <v>91</v>
      </c>
      <c r="G3" s="2" t="s">
        <v>180</v>
      </c>
      <c r="H3" s="2" t="s">
        <v>181</v>
      </c>
      <c r="J3" s="2"/>
    </row>
    <row r="4" spans="4:10" ht="12.75">
      <c r="D4" s="2"/>
      <c r="E4" s="2"/>
      <c r="F4" s="2"/>
      <c r="G4" s="2"/>
      <c r="H4" s="2"/>
      <c r="J4" s="2"/>
    </row>
    <row r="5" spans="1:10" ht="12.75">
      <c r="A5" s="1" t="s">
        <v>1</v>
      </c>
      <c r="J5" s="21"/>
    </row>
    <row r="6" spans="1:10" ht="12.75">
      <c r="A6" s="1" t="s">
        <v>2</v>
      </c>
      <c r="J6" s="21"/>
    </row>
    <row r="7" spans="1:8" ht="12.75">
      <c r="A7" s="1"/>
      <c r="D7" s="2"/>
      <c r="E7" s="2"/>
      <c r="F7" s="2"/>
      <c r="G7" s="2"/>
      <c r="H7" s="2"/>
    </row>
    <row r="8" spans="1:8" ht="12.75">
      <c r="A8" s="1" t="s">
        <v>3</v>
      </c>
      <c r="D8" s="2"/>
      <c r="E8" s="2"/>
      <c r="F8" s="2"/>
      <c r="G8" s="2"/>
      <c r="H8" s="2"/>
    </row>
    <row r="9" spans="2:10" ht="12.75">
      <c r="B9" t="s">
        <v>4</v>
      </c>
      <c r="C9" t="s">
        <v>228</v>
      </c>
      <c r="D9" s="21" t="s">
        <v>186</v>
      </c>
      <c r="E9" s="21" t="s">
        <v>186</v>
      </c>
      <c r="F9" s="21" t="s">
        <v>186</v>
      </c>
      <c r="G9" s="21" t="s">
        <v>186</v>
      </c>
      <c r="H9" s="21" t="s">
        <v>186</v>
      </c>
      <c r="J9" s="21" t="s">
        <v>186</v>
      </c>
    </row>
    <row r="10" spans="2:10" ht="12.75">
      <c r="B10" t="s">
        <v>5</v>
      </c>
      <c r="C10" s="16" t="s">
        <v>243</v>
      </c>
      <c r="D10" s="21" t="s">
        <v>186</v>
      </c>
      <c r="E10" s="21" t="s">
        <v>186</v>
      </c>
      <c r="F10" s="21" t="s">
        <v>186</v>
      </c>
      <c r="G10" s="21" t="s">
        <v>186</v>
      </c>
      <c r="H10" s="21" t="s">
        <v>186</v>
      </c>
      <c r="J10" s="21" t="s">
        <v>186</v>
      </c>
    </row>
    <row r="11" spans="2:10" ht="12.75">
      <c r="B11" t="s">
        <v>6</v>
      </c>
      <c r="C11" t="s">
        <v>229</v>
      </c>
      <c r="D11" s="21" t="s">
        <v>186</v>
      </c>
      <c r="E11" s="21" t="s">
        <v>186</v>
      </c>
      <c r="F11" s="21" t="s">
        <v>186</v>
      </c>
      <c r="G11" s="21" t="s">
        <v>186</v>
      </c>
      <c r="H11" s="21" t="s">
        <v>186</v>
      </c>
      <c r="J11" s="21" t="s">
        <v>186</v>
      </c>
    </row>
    <row r="12" spans="2:10" ht="12.75">
      <c r="B12" t="s">
        <v>7</v>
      </c>
      <c r="C12" t="s">
        <v>8</v>
      </c>
      <c r="D12" s="21" t="s">
        <v>186</v>
      </c>
      <c r="E12" s="21" t="s">
        <v>186</v>
      </c>
      <c r="F12" s="21" t="s">
        <v>186</v>
      </c>
      <c r="G12" s="21" t="s">
        <v>186</v>
      </c>
      <c r="H12" s="21" t="s">
        <v>186</v>
      </c>
      <c r="J12" s="21" t="s">
        <v>186</v>
      </c>
    </row>
    <row r="13" spans="2:10" ht="12.75">
      <c r="B13" t="s">
        <v>9</v>
      </c>
      <c r="C13" s="16" t="s">
        <v>230</v>
      </c>
      <c r="D13" s="21" t="s">
        <v>186</v>
      </c>
      <c r="E13" s="21" t="s">
        <v>186</v>
      </c>
      <c r="F13" s="21" t="s">
        <v>186</v>
      </c>
      <c r="G13" s="21" t="s">
        <v>186</v>
      </c>
      <c r="H13" s="21" t="s">
        <v>186</v>
      </c>
      <c r="J13" s="21" t="s">
        <v>186</v>
      </c>
    </row>
    <row r="14" spans="1:3" ht="12.75">
      <c r="A14" s="1" t="s">
        <v>10</v>
      </c>
      <c r="C14" s="3"/>
    </row>
    <row r="15" spans="1:3" ht="12.75">
      <c r="A15" s="1" t="s">
        <v>11</v>
      </c>
      <c r="C15" s="3"/>
    </row>
    <row r="16" spans="2:10" ht="12.75">
      <c r="B16" t="s">
        <v>12</v>
      </c>
      <c r="C16" t="s">
        <v>13</v>
      </c>
      <c r="D16" s="21" t="s">
        <v>186</v>
      </c>
      <c r="E16" s="21" t="s">
        <v>186</v>
      </c>
      <c r="F16" s="21" t="s">
        <v>186</v>
      </c>
      <c r="G16" s="21" t="s">
        <v>186</v>
      </c>
      <c r="H16" s="21" t="s">
        <v>186</v>
      </c>
      <c r="J16" s="21" t="s">
        <v>186</v>
      </c>
    </row>
    <row r="17" spans="2:10" ht="12.75">
      <c r="B17" t="s">
        <v>14</v>
      </c>
      <c r="C17" t="s">
        <v>15</v>
      </c>
      <c r="D17" s="21" t="s">
        <v>186</v>
      </c>
      <c r="E17" s="21" t="s">
        <v>186</v>
      </c>
      <c r="F17" s="21" t="s">
        <v>186</v>
      </c>
      <c r="G17" s="21" t="s">
        <v>186</v>
      </c>
      <c r="H17" s="21" t="s">
        <v>186</v>
      </c>
      <c r="J17" s="21" t="s">
        <v>186</v>
      </c>
    </row>
    <row r="18" spans="2:10" ht="12.75">
      <c r="B18" t="s">
        <v>16</v>
      </c>
      <c r="C18" t="s">
        <v>17</v>
      </c>
      <c r="D18" s="21" t="s">
        <v>186</v>
      </c>
      <c r="E18" s="21" t="s">
        <v>186</v>
      </c>
      <c r="F18" s="21" t="s">
        <v>186</v>
      </c>
      <c r="G18" s="21" t="s">
        <v>186</v>
      </c>
      <c r="H18" s="21" t="s">
        <v>186</v>
      </c>
      <c r="J18" s="21" t="s">
        <v>186</v>
      </c>
    </row>
    <row r="19" spans="2:10" ht="12.75">
      <c r="B19" t="s">
        <v>18</v>
      </c>
      <c r="C19" t="s">
        <v>231</v>
      </c>
      <c r="D19" s="21" t="s">
        <v>186</v>
      </c>
      <c r="E19" s="21" t="s">
        <v>186</v>
      </c>
      <c r="F19" s="21" t="s">
        <v>186</v>
      </c>
      <c r="G19" s="21" t="s">
        <v>186</v>
      </c>
      <c r="H19" s="21" t="s">
        <v>186</v>
      </c>
      <c r="J19" s="21" t="s">
        <v>186</v>
      </c>
    </row>
    <row r="20" spans="1:3" ht="12.75">
      <c r="A20" s="1" t="s">
        <v>19</v>
      </c>
      <c r="C20" s="3"/>
    </row>
    <row r="21" spans="2:10" ht="12.75">
      <c r="B21" t="s">
        <v>20</v>
      </c>
      <c r="C21" t="s">
        <v>232</v>
      </c>
      <c r="D21" s="21" t="s">
        <v>186</v>
      </c>
      <c r="E21" s="21" t="s">
        <v>186</v>
      </c>
      <c r="F21" s="21" t="s">
        <v>186</v>
      </c>
      <c r="G21" s="21" t="s">
        <v>186</v>
      </c>
      <c r="H21" s="21" t="s">
        <v>186</v>
      </c>
      <c r="J21" s="21" t="s">
        <v>186</v>
      </c>
    </row>
    <row r="22" spans="2:10" ht="12.75">
      <c r="B22" t="s">
        <v>21</v>
      </c>
      <c r="C22" t="s">
        <v>233</v>
      </c>
      <c r="D22" s="21" t="s">
        <v>186</v>
      </c>
      <c r="E22" s="21" t="s">
        <v>186</v>
      </c>
      <c r="F22" s="21" t="s">
        <v>186</v>
      </c>
      <c r="G22" s="21" t="s">
        <v>186</v>
      </c>
      <c r="H22" s="21" t="s">
        <v>186</v>
      </c>
      <c r="J22" s="21" t="s">
        <v>186</v>
      </c>
    </row>
    <row r="23" spans="2:10" ht="12.75">
      <c r="B23" t="s">
        <v>22</v>
      </c>
      <c r="C23" t="s">
        <v>234</v>
      </c>
      <c r="D23" s="21" t="s">
        <v>186</v>
      </c>
      <c r="E23" s="21" t="s">
        <v>186</v>
      </c>
      <c r="F23" s="21" t="s">
        <v>186</v>
      </c>
      <c r="G23" s="21" t="s">
        <v>186</v>
      </c>
      <c r="H23" s="21" t="s">
        <v>186</v>
      </c>
      <c r="J23" s="21" t="s">
        <v>186</v>
      </c>
    </row>
    <row r="24" spans="2:10" ht="12.75">
      <c r="B24" t="s">
        <v>23</v>
      </c>
      <c r="C24" t="s">
        <v>244</v>
      </c>
      <c r="D24" s="21" t="s">
        <v>186</v>
      </c>
      <c r="E24" s="21" t="s">
        <v>186</v>
      </c>
      <c r="F24" s="21" t="s">
        <v>186</v>
      </c>
      <c r="G24" s="21" t="s">
        <v>186</v>
      </c>
      <c r="H24" s="21" t="s">
        <v>186</v>
      </c>
      <c r="J24" s="21" t="s">
        <v>186</v>
      </c>
    </row>
    <row r="25" spans="1:3" ht="12.75">
      <c r="A25" s="1" t="s">
        <v>24</v>
      </c>
      <c r="C25" s="3"/>
    </row>
    <row r="26" spans="2:10" ht="12.75">
      <c r="B26" t="s">
        <v>25</v>
      </c>
      <c r="C26" t="s">
        <v>235</v>
      </c>
      <c r="D26" s="21" t="s">
        <v>186</v>
      </c>
      <c r="E26" s="21" t="s">
        <v>186</v>
      </c>
      <c r="F26" s="21" t="s">
        <v>186</v>
      </c>
      <c r="G26" s="21" t="s">
        <v>186</v>
      </c>
      <c r="H26" s="21" t="s">
        <v>186</v>
      </c>
      <c r="J26" s="21" t="s">
        <v>186</v>
      </c>
    </row>
    <row r="27" ht="12.75">
      <c r="A27" s="1" t="s">
        <v>26</v>
      </c>
    </row>
    <row r="28" spans="2:10" ht="12.75">
      <c r="B28" t="s">
        <v>27</v>
      </c>
      <c r="C28" t="s">
        <v>236</v>
      </c>
      <c r="D28" s="21" t="s">
        <v>186</v>
      </c>
      <c r="E28" s="21" t="s">
        <v>186</v>
      </c>
      <c r="F28" s="21" t="s">
        <v>186</v>
      </c>
      <c r="G28" s="21" t="s">
        <v>186</v>
      </c>
      <c r="H28" s="21" t="s">
        <v>186</v>
      </c>
      <c r="J28" s="21" t="s">
        <v>186</v>
      </c>
    </row>
    <row r="29" spans="2:10" ht="12.75">
      <c r="B29" t="s">
        <v>28</v>
      </c>
      <c r="C29" t="s">
        <v>237</v>
      </c>
      <c r="D29" s="21" t="s">
        <v>186</v>
      </c>
      <c r="E29" s="21" t="s">
        <v>186</v>
      </c>
      <c r="F29" s="21" t="s">
        <v>186</v>
      </c>
      <c r="G29" s="21" t="s">
        <v>186</v>
      </c>
      <c r="H29" s="21" t="s">
        <v>186</v>
      </c>
      <c r="J29" s="21" t="s">
        <v>186</v>
      </c>
    </row>
    <row r="30" spans="2:10" ht="12.75">
      <c r="B30" t="s">
        <v>29</v>
      </c>
      <c r="C30" t="s">
        <v>238</v>
      </c>
      <c r="D30" s="21" t="s">
        <v>186</v>
      </c>
      <c r="E30" s="21" t="s">
        <v>186</v>
      </c>
      <c r="F30" s="21" t="s">
        <v>186</v>
      </c>
      <c r="G30" s="21" t="s">
        <v>186</v>
      </c>
      <c r="H30" s="21" t="s">
        <v>186</v>
      </c>
      <c r="J30" s="21" t="s">
        <v>186</v>
      </c>
    </row>
    <row r="31" spans="2:10" ht="12.75">
      <c r="B31" t="s">
        <v>30</v>
      </c>
      <c r="C31" t="s">
        <v>239</v>
      </c>
      <c r="D31" s="21" t="s">
        <v>186</v>
      </c>
      <c r="E31" s="21" t="s">
        <v>186</v>
      </c>
      <c r="F31" s="21" t="s">
        <v>186</v>
      </c>
      <c r="G31" s="21" t="s">
        <v>186</v>
      </c>
      <c r="H31" s="21" t="s">
        <v>186</v>
      </c>
      <c r="J31" t="s">
        <v>186</v>
      </c>
    </row>
    <row r="32" spans="1:10" ht="12.75">
      <c r="A32" s="1" t="s">
        <v>31</v>
      </c>
      <c r="D32" s="17"/>
      <c r="E32" s="17"/>
      <c r="F32" s="17"/>
      <c r="G32" s="17"/>
      <c r="H32" s="17"/>
      <c r="J32" s="17"/>
    </row>
    <row r="33" spans="2:10" ht="12.75">
      <c r="B33" t="s">
        <v>32</v>
      </c>
      <c r="C33" s="16" t="s">
        <v>33</v>
      </c>
      <c r="D33" s="21" t="s">
        <v>186</v>
      </c>
      <c r="E33" s="21" t="s">
        <v>186</v>
      </c>
      <c r="F33" s="21" t="s">
        <v>186</v>
      </c>
      <c r="G33" s="21" t="s">
        <v>186</v>
      </c>
      <c r="H33" s="21" t="s">
        <v>186</v>
      </c>
      <c r="J33" s="21" t="s">
        <v>186</v>
      </c>
    </row>
    <row r="34" spans="2:10" ht="12.75">
      <c r="B34" t="s">
        <v>34</v>
      </c>
      <c r="C34" s="16" t="s">
        <v>240</v>
      </c>
      <c r="D34" s="21" t="s">
        <v>186</v>
      </c>
      <c r="E34" s="21" t="s">
        <v>186</v>
      </c>
      <c r="F34" s="21" t="s">
        <v>186</v>
      </c>
      <c r="G34" s="21" t="s">
        <v>186</v>
      </c>
      <c r="H34" s="21" t="s">
        <v>186</v>
      </c>
      <c r="J34" s="21" t="s">
        <v>186</v>
      </c>
    </row>
    <row r="35" spans="2:10" ht="12.75">
      <c r="B35" t="s">
        <v>35</v>
      </c>
      <c r="C35" s="16" t="s">
        <v>245</v>
      </c>
      <c r="D35" s="21" t="s">
        <v>186</v>
      </c>
      <c r="E35" s="21" t="s">
        <v>186</v>
      </c>
      <c r="F35" s="21" t="s">
        <v>186</v>
      </c>
      <c r="G35" s="21" t="s">
        <v>186</v>
      </c>
      <c r="H35" s="21" t="s">
        <v>186</v>
      </c>
      <c r="J35" s="21" t="s">
        <v>186</v>
      </c>
    </row>
    <row r="36" spans="2:10" ht="12.75">
      <c r="B36" t="s">
        <v>36</v>
      </c>
      <c r="C36" s="16" t="s">
        <v>246</v>
      </c>
      <c r="D36" s="21" t="s">
        <v>186</v>
      </c>
      <c r="E36" s="21" t="s">
        <v>186</v>
      </c>
      <c r="F36" s="21" t="s">
        <v>186</v>
      </c>
      <c r="G36" s="21" t="s">
        <v>186</v>
      </c>
      <c r="H36" s="21" t="s">
        <v>186</v>
      </c>
      <c r="J36" s="21" t="s">
        <v>186</v>
      </c>
    </row>
    <row r="37" spans="2:10" ht="12.75">
      <c r="B37" t="s">
        <v>37</v>
      </c>
      <c r="C37" s="16" t="s">
        <v>241</v>
      </c>
      <c r="D37" s="21" t="s">
        <v>186</v>
      </c>
      <c r="E37" s="21" t="s">
        <v>186</v>
      </c>
      <c r="F37" s="21" t="s">
        <v>186</v>
      </c>
      <c r="G37" s="21" t="s">
        <v>186</v>
      </c>
      <c r="H37" s="21" t="s">
        <v>186</v>
      </c>
      <c r="J37" s="21" t="s">
        <v>186</v>
      </c>
    </row>
    <row r="38" spans="1:10" ht="12.75">
      <c r="A38" s="1" t="s">
        <v>38</v>
      </c>
      <c r="C38" s="16"/>
      <c r="D38" s="17"/>
      <c r="E38" s="17"/>
      <c r="F38" s="17"/>
      <c r="G38" s="17"/>
      <c r="H38" s="17"/>
      <c r="J38" s="17"/>
    </row>
    <row r="39" spans="2:10" ht="12.75">
      <c r="B39" t="s">
        <v>39</v>
      </c>
      <c r="C39" s="16" t="s">
        <v>247</v>
      </c>
      <c r="D39" s="21" t="s">
        <v>186</v>
      </c>
      <c r="E39" s="21" t="s">
        <v>186</v>
      </c>
      <c r="F39" s="21" t="s">
        <v>186</v>
      </c>
      <c r="G39" s="21" t="s">
        <v>186</v>
      </c>
      <c r="H39" s="21" t="s">
        <v>186</v>
      </c>
      <c r="J39" s="21" t="s">
        <v>186</v>
      </c>
    </row>
    <row r="40" spans="1:10" ht="12.75">
      <c r="A40" s="1" t="s">
        <v>40</v>
      </c>
      <c r="C40" s="3"/>
      <c r="D40" s="17"/>
      <c r="E40" s="17"/>
      <c r="F40" s="17"/>
      <c r="G40" s="17"/>
      <c r="H40" s="17"/>
      <c r="J40" s="17"/>
    </row>
    <row r="41" spans="2:10" ht="12.75">
      <c r="B41" t="s">
        <v>41</v>
      </c>
      <c r="C41" t="s">
        <v>248</v>
      </c>
      <c r="D41" s="21" t="s">
        <v>186</v>
      </c>
      <c r="E41" s="21" t="s">
        <v>186</v>
      </c>
      <c r="F41" s="21" t="s">
        <v>186</v>
      </c>
      <c r="G41" s="21" t="s">
        <v>186</v>
      </c>
      <c r="H41" s="21" t="s">
        <v>186</v>
      </c>
      <c r="J41" s="21" t="s">
        <v>186</v>
      </c>
    </row>
    <row r="42" spans="2:10" ht="12.75">
      <c r="B42" t="s">
        <v>42</v>
      </c>
      <c r="C42" t="s">
        <v>249</v>
      </c>
      <c r="D42" s="21" t="s">
        <v>186</v>
      </c>
      <c r="E42" s="21" t="s">
        <v>186</v>
      </c>
      <c r="F42" s="21" t="s">
        <v>186</v>
      </c>
      <c r="G42" s="21" t="s">
        <v>186</v>
      </c>
      <c r="H42" s="21" t="s">
        <v>186</v>
      </c>
      <c r="J42" s="21" t="s">
        <v>186</v>
      </c>
    </row>
    <row r="43" spans="2:10" ht="12.75">
      <c r="B43" t="s">
        <v>43</v>
      </c>
      <c r="C43" t="s">
        <v>250</v>
      </c>
      <c r="D43" s="21" t="s">
        <v>186</v>
      </c>
      <c r="E43" s="21"/>
      <c r="F43" s="21" t="s">
        <v>186</v>
      </c>
      <c r="G43" s="21" t="s">
        <v>186</v>
      </c>
      <c r="H43" s="21" t="s">
        <v>186</v>
      </c>
      <c r="J43" s="21" t="s">
        <v>186</v>
      </c>
    </row>
    <row r="44" spans="1:10" ht="12.75">
      <c r="A44" s="1" t="s">
        <v>44</v>
      </c>
      <c r="D44" s="17"/>
      <c r="E44" s="17"/>
      <c r="F44" s="17"/>
      <c r="G44" s="17"/>
      <c r="H44" s="17"/>
      <c r="J44" s="17"/>
    </row>
    <row r="45" spans="1:10" ht="12.75">
      <c r="A45" s="1"/>
      <c r="B45" t="s">
        <v>45</v>
      </c>
      <c r="C45" t="s">
        <v>242</v>
      </c>
      <c r="D45" s="21" t="s">
        <v>186</v>
      </c>
      <c r="E45" s="21" t="s">
        <v>186</v>
      </c>
      <c r="F45" s="21" t="s">
        <v>186</v>
      </c>
      <c r="G45" s="21" t="s">
        <v>186</v>
      </c>
      <c r="H45" s="21" t="s">
        <v>186</v>
      </c>
      <c r="J45" s="21" t="s">
        <v>186</v>
      </c>
    </row>
    <row r="46" ht="12.75">
      <c r="A46" s="1" t="s">
        <v>46</v>
      </c>
    </row>
    <row r="47" spans="2:10" ht="12.75">
      <c r="B47" t="s">
        <v>47</v>
      </c>
      <c r="C47" t="s">
        <v>48</v>
      </c>
      <c r="D47" s="21"/>
      <c r="E47" s="21"/>
      <c r="F47" s="21"/>
      <c r="G47" s="21"/>
      <c r="H47" s="21"/>
      <c r="J47" s="21"/>
    </row>
    <row r="48" spans="4:10" ht="12.75">
      <c r="D48" s="17"/>
      <c r="E48" s="17"/>
      <c r="F48" s="17"/>
      <c r="G48" s="17"/>
      <c r="H48" s="17"/>
      <c r="J48" s="17"/>
    </row>
    <row r="49" spans="4:10" ht="12.75">
      <c r="D49" s="17"/>
      <c r="E49" s="17"/>
      <c r="F49" s="17"/>
      <c r="G49" s="17"/>
      <c r="H49" s="17"/>
      <c r="J49" s="17"/>
    </row>
    <row r="50" spans="4:10" ht="12.75">
      <c r="D50" s="17"/>
      <c r="E50" s="17"/>
      <c r="F50" s="17"/>
      <c r="G50" s="17"/>
      <c r="H50" s="17"/>
      <c r="J50" s="17"/>
    </row>
    <row r="51" spans="4:10" ht="12.75">
      <c r="D51" s="17"/>
      <c r="E51" s="17"/>
      <c r="F51" s="17"/>
      <c r="G51" s="17"/>
      <c r="H51" s="17"/>
      <c r="J51" s="17"/>
    </row>
    <row r="52" spans="4:10" ht="12.75">
      <c r="D52" s="17"/>
      <c r="E52" s="17"/>
      <c r="F52" s="17"/>
      <c r="G52" s="17"/>
      <c r="H52" s="17"/>
      <c r="J52" s="17"/>
    </row>
    <row r="53" spans="4:10" ht="12.75">
      <c r="D53" s="17"/>
      <c r="E53" s="17"/>
      <c r="F53" s="17"/>
      <c r="G53" s="17"/>
      <c r="H53" s="17"/>
      <c r="J53" s="17"/>
    </row>
    <row r="54" spans="4:10" ht="12.75">
      <c r="D54" s="17"/>
      <c r="E54" s="17"/>
      <c r="F54" s="17"/>
      <c r="G54" s="17"/>
      <c r="H54" s="17"/>
      <c r="J54" s="17"/>
    </row>
    <row r="55" spans="4:10" ht="12.75">
      <c r="D55" s="17"/>
      <c r="E55" s="17"/>
      <c r="F55" s="17"/>
      <c r="G55" s="17"/>
      <c r="H55" s="17"/>
      <c r="J55" s="17"/>
    </row>
    <row r="56" spans="4:10" ht="12.75">
      <c r="D56" s="17"/>
      <c r="E56" s="17"/>
      <c r="F56" s="17"/>
      <c r="G56" s="17"/>
      <c r="H56" s="17"/>
      <c r="J56" s="17"/>
    </row>
    <row r="57" spans="4:10" ht="12.75">
      <c r="D57" s="17"/>
      <c r="E57" s="17"/>
      <c r="F57" s="17"/>
      <c r="G57" s="17"/>
      <c r="H57" s="17"/>
      <c r="J57" s="17"/>
    </row>
    <row r="58" spans="4:10" ht="12.75">
      <c r="D58" s="17"/>
      <c r="E58" s="17"/>
      <c r="F58" s="17"/>
      <c r="G58" s="17"/>
      <c r="H58" s="17"/>
      <c r="J58" s="17"/>
    </row>
    <row r="59" spans="4:10" ht="12.75">
      <c r="D59" s="17"/>
      <c r="E59" s="17"/>
      <c r="F59" s="17"/>
      <c r="G59" s="17"/>
      <c r="H59" s="17"/>
      <c r="J59" s="17"/>
    </row>
    <row r="60" spans="4:10" ht="12.75">
      <c r="D60" s="17"/>
      <c r="E60" s="17"/>
      <c r="F60" s="17"/>
      <c r="G60" s="17"/>
      <c r="H60" s="17"/>
      <c r="J60" s="17"/>
    </row>
    <row r="61" spans="4:10" ht="12.75">
      <c r="D61" s="17"/>
      <c r="E61" s="17"/>
      <c r="F61" s="17"/>
      <c r="G61" s="17"/>
      <c r="H61" s="17"/>
      <c r="J61" s="17"/>
    </row>
    <row r="62" spans="4:10" ht="12.75">
      <c r="D62" s="17"/>
      <c r="E62" s="17"/>
      <c r="F62" s="17"/>
      <c r="G62" s="17"/>
      <c r="H62" s="17"/>
      <c r="J62" s="17"/>
    </row>
    <row r="63" spans="4:10" ht="12.75">
      <c r="D63" s="17"/>
      <c r="E63" s="17"/>
      <c r="F63" s="17"/>
      <c r="G63" s="17"/>
      <c r="H63" s="17"/>
      <c r="J63" s="17"/>
    </row>
    <row r="64" spans="4:10" ht="12.75">
      <c r="D64" s="17"/>
      <c r="E64" s="17"/>
      <c r="F64" s="17"/>
      <c r="G64" s="17"/>
      <c r="H64" s="17"/>
      <c r="J64" s="17"/>
    </row>
    <row r="65" spans="4:10" ht="12.75">
      <c r="D65" s="17"/>
      <c r="E65" s="17"/>
      <c r="F65" s="17"/>
      <c r="G65" s="17"/>
      <c r="H65" s="17"/>
      <c r="J65" s="17"/>
    </row>
    <row r="66" spans="4:10" ht="12.75">
      <c r="D66" s="17"/>
      <c r="E66" s="17"/>
      <c r="F66" s="17"/>
      <c r="G66" s="17"/>
      <c r="H66" s="17"/>
      <c r="J66" s="17"/>
    </row>
    <row r="67" spans="4:10" ht="12.75">
      <c r="D67" s="17"/>
      <c r="E67" s="17"/>
      <c r="F67" s="17"/>
      <c r="G67" s="17"/>
      <c r="H67" s="17"/>
      <c r="J67" s="17"/>
    </row>
    <row r="68" spans="4:10" ht="12.75">
      <c r="D68" s="17"/>
      <c r="E68" s="17"/>
      <c r="F68" s="17"/>
      <c r="G68" s="17"/>
      <c r="H68" s="17"/>
      <c r="J68" s="17"/>
    </row>
    <row r="69" spans="4:10" ht="12.75">
      <c r="D69" s="17"/>
      <c r="E69" s="17"/>
      <c r="F69" s="17"/>
      <c r="G69" s="17"/>
      <c r="H69" s="17"/>
      <c r="J69" s="17"/>
    </row>
    <row r="70" spans="4:10" ht="12.75">
      <c r="D70" s="17"/>
      <c r="E70" s="17"/>
      <c r="F70" s="17"/>
      <c r="G70" s="17"/>
      <c r="H70" s="17"/>
      <c r="J70" s="17"/>
    </row>
    <row r="71" spans="4:10" ht="12.75">
      <c r="D71" s="17"/>
      <c r="E71" s="17"/>
      <c r="F71" s="17"/>
      <c r="G71" s="17"/>
      <c r="H71" s="17"/>
      <c r="J71" s="17"/>
    </row>
    <row r="72" spans="4:10" ht="12.75">
      <c r="D72" s="17"/>
      <c r="E72" s="17"/>
      <c r="F72" s="17"/>
      <c r="G72" s="17"/>
      <c r="H72" s="17"/>
      <c r="J72" s="17"/>
    </row>
    <row r="73" spans="4:10" ht="12.75">
      <c r="D73" s="17"/>
      <c r="E73" s="17"/>
      <c r="F73" s="17"/>
      <c r="G73" s="17"/>
      <c r="H73" s="17"/>
      <c r="J73" s="17"/>
    </row>
    <row r="74" spans="4:10" ht="12.75">
      <c r="D74" s="17"/>
      <c r="E74" s="17"/>
      <c r="F74" s="17"/>
      <c r="G74" s="17"/>
      <c r="H74" s="17"/>
      <c r="J74" s="17"/>
    </row>
    <row r="75" spans="4:10" ht="12.75">
      <c r="D75" s="17"/>
      <c r="E75" s="17"/>
      <c r="F75" s="17"/>
      <c r="G75" s="17"/>
      <c r="H75" s="17"/>
      <c r="J75" s="17"/>
    </row>
    <row r="76" spans="4:10" ht="12.75">
      <c r="D76" s="17"/>
      <c r="E76" s="17"/>
      <c r="F76" s="17"/>
      <c r="G76" s="17"/>
      <c r="H76" s="17"/>
      <c r="J76" s="17"/>
    </row>
    <row r="77" spans="4:10" ht="12.75">
      <c r="D77" s="17"/>
      <c r="E77" s="17"/>
      <c r="F77" s="17"/>
      <c r="G77" s="17"/>
      <c r="H77" s="17"/>
      <c r="J77" s="17"/>
    </row>
    <row r="78" spans="4:10" ht="12.75">
      <c r="D78" s="17"/>
      <c r="E78" s="17"/>
      <c r="F78" s="17"/>
      <c r="G78" s="17"/>
      <c r="H78" s="17"/>
      <c r="J78" s="17"/>
    </row>
    <row r="79" spans="4:10" ht="12.75">
      <c r="D79" s="17"/>
      <c r="E79" s="17"/>
      <c r="F79" s="17"/>
      <c r="G79" s="17"/>
      <c r="H79" s="17"/>
      <c r="J79" s="17"/>
    </row>
    <row r="80" spans="4:10" ht="12.75">
      <c r="D80" s="17"/>
      <c r="E80" s="17"/>
      <c r="F80" s="17"/>
      <c r="G80" s="17"/>
      <c r="H80" s="17"/>
      <c r="J80" s="17"/>
    </row>
    <row r="81" spans="4:10" ht="12.75">
      <c r="D81" s="17"/>
      <c r="E81" s="17"/>
      <c r="F81" s="17"/>
      <c r="G81" s="17"/>
      <c r="H81" s="17"/>
      <c r="J81" s="17"/>
    </row>
    <row r="82" spans="4:10" ht="12.75">
      <c r="D82" s="17"/>
      <c r="E82" s="17"/>
      <c r="F82" s="17"/>
      <c r="G82" s="17"/>
      <c r="H82" s="17"/>
      <c r="J82" s="17"/>
    </row>
    <row r="83" spans="4:10" ht="12.75">
      <c r="D83" s="17"/>
      <c r="E83" s="17"/>
      <c r="F83" s="17"/>
      <c r="G83" s="17"/>
      <c r="H83" s="17"/>
      <c r="J83" s="17"/>
    </row>
  </sheetData>
  <sheetProtection/>
  <printOptions/>
  <pageMargins left="0.36" right="0.45" top="0.984251969" bottom="0.984251969" header="0.5" footer="0.5"/>
  <pageSetup fitToHeight="1" fitToWidth="1" horizontalDpi="300" verticalDpi="300" orientation="portrait" paperSize="9" scale="85" r:id="rId1"/>
  <headerFooter alignWithMargins="0">
    <oddFooter>&amp;CNordel 2000&amp;R&amp;D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80" zoomScaleNormal="80" zoomScalePageLayoutView="0" workbookViewId="0" topLeftCell="A1">
      <selection activeCell="J13" sqref="J13"/>
    </sheetView>
  </sheetViews>
  <sheetFormatPr defaultColWidth="9.140625" defaultRowHeight="12.75"/>
  <cols>
    <col min="1" max="1" width="9.140625" style="200" customWidth="1"/>
    <col min="2" max="2" width="32.8515625" style="200" customWidth="1"/>
    <col min="3" max="3" width="9.8515625" style="233" customWidth="1"/>
    <col min="4" max="4" width="21.00390625" style="233" customWidth="1"/>
    <col min="5" max="5" width="12.140625" style="233" customWidth="1"/>
    <col min="6" max="6" width="8.57421875" style="233" customWidth="1"/>
    <col min="7" max="7" width="10.421875" style="233" customWidth="1"/>
    <col min="8" max="16384" width="9.140625" style="200" customWidth="1"/>
  </cols>
  <sheetData>
    <row r="1" spans="1:8" s="193" customFormat="1" ht="15">
      <c r="A1" s="192" t="s">
        <v>16</v>
      </c>
      <c r="B1" s="23" t="s">
        <v>359</v>
      </c>
      <c r="D1" s="197"/>
      <c r="E1" s="197"/>
      <c r="F1" s="197"/>
      <c r="G1" s="197"/>
      <c r="H1" s="198"/>
    </row>
    <row r="2" spans="1:2" ht="12.75">
      <c r="A2" s="199"/>
      <c r="B2" s="199"/>
    </row>
    <row r="3" spans="1:7" ht="12.75">
      <c r="A3" s="205" t="s">
        <v>326</v>
      </c>
      <c r="B3" s="515" t="s">
        <v>327</v>
      </c>
      <c r="C3" s="520" t="s">
        <v>328</v>
      </c>
      <c r="D3" s="520" t="s">
        <v>329</v>
      </c>
      <c r="E3" s="520" t="s">
        <v>330</v>
      </c>
      <c r="F3" s="520" t="s">
        <v>331</v>
      </c>
      <c r="G3" s="520" t="s">
        <v>360</v>
      </c>
    </row>
    <row r="4" spans="1:7" ht="12.75">
      <c r="A4" s="205"/>
      <c r="B4" s="515"/>
      <c r="C4" s="520" t="s">
        <v>332</v>
      </c>
      <c r="D4" s="520" t="s">
        <v>361</v>
      </c>
      <c r="E4" s="520" t="s">
        <v>334</v>
      </c>
      <c r="F4" s="520" t="s">
        <v>335</v>
      </c>
      <c r="G4" s="520" t="s">
        <v>362</v>
      </c>
    </row>
    <row r="5" spans="1:7" ht="12.75">
      <c r="A5" s="211"/>
      <c r="B5" s="522"/>
      <c r="C5" s="524" t="s">
        <v>95</v>
      </c>
      <c r="D5" s="524" t="s">
        <v>56</v>
      </c>
      <c r="E5" s="524" t="s">
        <v>96</v>
      </c>
      <c r="F5" s="524" t="s">
        <v>96</v>
      </c>
      <c r="G5" s="524" t="s">
        <v>314</v>
      </c>
    </row>
    <row r="6" spans="1:7" ht="12.75">
      <c r="A6" s="205"/>
      <c r="B6" s="205"/>
      <c r="C6" s="209"/>
      <c r="D6" s="209"/>
      <c r="E6" s="209"/>
      <c r="F6" s="209"/>
      <c r="G6" s="209"/>
    </row>
    <row r="7" spans="1:8" ht="12.75">
      <c r="A7" s="519" t="s">
        <v>363</v>
      </c>
      <c r="B7" s="217"/>
      <c r="C7" s="190"/>
      <c r="D7" s="190"/>
      <c r="E7" s="190"/>
      <c r="F7" s="190"/>
      <c r="G7" s="190"/>
      <c r="H7" s="184"/>
    </row>
    <row r="8" spans="1:8" ht="12.75">
      <c r="A8" s="217"/>
      <c r="B8" s="234" t="s">
        <v>445</v>
      </c>
      <c r="C8" s="190"/>
      <c r="D8" s="190"/>
      <c r="E8" s="190"/>
      <c r="F8" s="190"/>
      <c r="G8" s="190"/>
      <c r="H8" s="184"/>
    </row>
    <row r="9" spans="1:8" ht="14.25">
      <c r="A9" s="217"/>
      <c r="B9" s="217" t="s">
        <v>182</v>
      </c>
      <c r="C9" s="190" t="s">
        <v>119</v>
      </c>
      <c r="D9" s="190">
        <v>300</v>
      </c>
      <c r="E9" s="190" t="s">
        <v>146</v>
      </c>
      <c r="F9" s="190" t="s">
        <v>146</v>
      </c>
      <c r="G9" s="235" t="s">
        <v>82</v>
      </c>
      <c r="H9" s="184"/>
    </row>
    <row r="10" spans="1:8" ht="12.75">
      <c r="A10" s="227"/>
      <c r="B10" s="227"/>
      <c r="C10" s="229"/>
      <c r="D10" s="229"/>
      <c r="E10" s="229"/>
      <c r="F10" s="229"/>
      <c r="G10" s="229"/>
      <c r="H10" s="236"/>
    </row>
    <row r="11" spans="1:8" s="223" customFormat="1" ht="12.75">
      <c r="A11" s="99" t="s">
        <v>356</v>
      </c>
      <c r="B11" s="184"/>
      <c r="C11" s="229"/>
      <c r="D11" s="229"/>
      <c r="E11" s="229"/>
      <c r="F11" s="229"/>
      <c r="G11" s="229"/>
      <c r="H11" s="236"/>
    </row>
    <row r="12" spans="1:8" s="223" customFormat="1" ht="12.75">
      <c r="A12" s="321"/>
      <c r="B12" s="321" t="s">
        <v>222</v>
      </c>
      <c r="C12" s="347" t="s">
        <v>103</v>
      </c>
      <c r="D12" s="347">
        <v>400</v>
      </c>
      <c r="E12" s="347">
        <v>132</v>
      </c>
      <c r="F12" s="347"/>
      <c r="G12" s="347">
        <v>2003</v>
      </c>
      <c r="H12" s="363"/>
    </row>
    <row r="13" spans="1:8" ht="12.75">
      <c r="A13" s="321"/>
      <c r="B13" s="321"/>
      <c r="C13" s="347"/>
      <c r="D13" s="347"/>
      <c r="E13" s="347"/>
      <c r="F13" s="347"/>
      <c r="G13" s="347"/>
      <c r="H13" s="321"/>
    </row>
    <row r="15" spans="1:2" ht="12.75">
      <c r="A15" s="226" t="s">
        <v>82</v>
      </c>
      <c r="B15" s="527" t="s">
        <v>631</v>
      </c>
    </row>
    <row r="16" spans="1:2" ht="12.75">
      <c r="A16" s="226"/>
      <c r="B16" s="527" t="s">
        <v>632</v>
      </c>
    </row>
    <row r="17" spans="1:2" ht="12.75">
      <c r="A17" s="226"/>
      <c r="B17" s="223"/>
    </row>
    <row r="18" spans="1:2" ht="12.75">
      <c r="A18" s="226"/>
      <c r="B18" s="223"/>
    </row>
    <row r="27" ht="12.75">
      <c r="H27" s="232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8" r:id="rId2"/>
  <headerFooter alignWithMargins="0">
    <oddFooter>&amp;CNordel 1999&amp;R&amp;D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7109375" style="200" customWidth="1"/>
    <col min="2" max="2" width="7.8515625" style="200" customWidth="1"/>
    <col min="3" max="3" width="17.140625" style="200" customWidth="1"/>
    <col min="4" max="4" width="2.421875" style="200" customWidth="1"/>
    <col min="5" max="5" width="20.7109375" style="233" customWidth="1"/>
    <col min="6" max="6" width="2.28125" style="200" customWidth="1"/>
    <col min="7" max="7" width="14.8515625" style="233" customWidth="1"/>
    <col min="8" max="8" width="1.7109375" style="200" customWidth="1"/>
    <col min="9" max="16384" width="9.140625" style="200" customWidth="1"/>
  </cols>
  <sheetData>
    <row r="1" spans="1:12" s="193" customFormat="1" ht="15">
      <c r="A1" s="192" t="s">
        <v>18</v>
      </c>
      <c r="B1" s="23" t="s">
        <v>474</v>
      </c>
      <c r="C1" s="200"/>
      <c r="D1" s="200"/>
      <c r="F1" s="200"/>
      <c r="G1" s="197"/>
      <c r="H1" s="200"/>
      <c r="I1" s="197"/>
      <c r="J1" s="197"/>
      <c r="K1" s="197"/>
      <c r="L1" s="198"/>
    </row>
    <row r="3" spans="3:8" ht="12.75">
      <c r="C3" s="233" t="s">
        <v>210</v>
      </c>
      <c r="D3" s="233"/>
      <c r="E3" s="233" t="s">
        <v>211</v>
      </c>
      <c r="F3" s="233"/>
      <c r="G3" s="233" t="s">
        <v>147</v>
      </c>
      <c r="H3" s="233"/>
    </row>
    <row r="4" spans="3:8" ht="12.75">
      <c r="C4" s="233" t="s">
        <v>96</v>
      </c>
      <c r="D4" s="233"/>
      <c r="E4" s="233" t="s">
        <v>96</v>
      </c>
      <c r="F4" s="233"/>
      <c r="G4" s="233" t="s">
        <v>96</v>
      </c>
      <c r="H4" s="233"/>
    </row>
    <row r="5" spans="1:10" ht="12.75">
      <c r="A5" s="321"/>
      <c r="B5" s="358"/>
      <c r="C5" s="359"/>
      <c r="D5" s="359"/>
      <c r="E5" s="359"/>
      <c r="F5" s="359"/>
      <c r="G5" s="359"/>
      <c r="H5" s="347"/>
      <c r="I5" s="321"/>
      <c r="J5" s="321"/>
    </row>
    <row r="6" spans="1:10" s="184" customFormat="1" ht="14.25">
      <c r="A6" s="321"/>
      <c r="B6" s="321" t="s">
        <v>271</v>
      </c>
      <c r="C6" s="360">
        <v>1346</v>
      </c>
      <c r="D6" s="361" t="s">
        <v>263</v>
      </c>
      <c r="E6" s="360">
        <v>504</v>
      </c>
      <c r="F6" s="361" t="s">
        <v>83</v>
      </c>
      <c r="G6" s="362">
        <v>3954</v>
      </c>
      <c r="H6" s="361" t="s">
        <v>115</v>
      </c>
      <c r="I6" s="321"/>
      <c r="J6" s="321"/>
    </row>
    <row r="7" spans="1:10" s="184" customFormat="1" ht="14.25">
      <c r="A7" s="321"/>
      <c r="B7" s="321" t="s">
        <v>50</v>
      </c>
      <c r="C7" s="360">
        <v>3926</v>
      </c>
      <c r="D7" s="361" t="s">
        <v>259</v>
      </c>
      <c r="E7" s="360">
        <v>2400</v>
      </c>
      <c r="F7" s="347"/>
      <c r="G7" s="360">
        <v>15200</v>
      </c>
      <c r="H7" s="347"/>
      <c r="I7" s="321"/>
      <c r="J7" s="321"/>
    </row>
    <row r="8" spans="1:10" s="184" customFormat="1" ht="14.25">
      <c r="A8" s="321"/>
      <c r="B8" s="321" t="s">
        <v>274</v>
      </c>
      <c r="C8" s="346">
        <v>94</v>
      </c>
      <c r="D8" s="361" t="s">
        <v>264</v>
      </c>
      <c r="E8" s="360">
        <v>514</v>
      </c>
      <c r="F8" s="347"/>
      <c r="G8" s="360">
        <v>1315</v>
      </c>
      <c r="H8" s="347"/>
      <c r="I8" s="321"/>
      <c r="J8" s="321"/>
    </row>
    <row r="9" spans="1:10" s="184" customFormat="1" ht="14.25">
      <c r="A9" s="321"/>
      <c r="B9" s="321" t="s">
        <v>272</v>
      </c>
      <c r="C9" s="360">
        <v>2144</v>
      </c>
      <c r="D9" s="347"/>
      <c r="E9" s="360">
        <v>5639</v>
      </c>
      <c r="F9" s="361" t="s">
        <v>83</v>
      </c>
      <c r="G9" s="360">
        <v>10470</v>
      </c>
      <c r="H9" s="347"/>
      <c r="I9" s="321"/>
      <c r="J9" s="321"/>
    </row>
    <row r="10" spans="1:10" s="184" customFormat="1" ht="14.25">
      <c r="A10" s="321"/>
      <c r="B10" s="321" t="s">
        <v>273</v>
      </c>
      <c r="C10" s="362">
        <v>11063</v>
      </c>
      <c r="D10" s="361" t="s">
        <v>265</v>
      </c>
      <c r="E10" s="362">
        <f>4422+180</f>
        <v>4602</v>
      </c>
      <c r="F10" s="361" t="s">
        <v>83</v>
      </c>
      <c r="G10" s="362">
        <v>15000</v>
      </c>
      <c r="H10" s="347"/>
      <c r="I10" s="321"/>
      <c r="J10" s="321"/>
    </row>
    <row r="11" spans="1:10" ht="12.75">
      <c r="A11" s="321"/>
      <c r="B11" s="321"/>
      <c r="C11" s="321"/>
      <c r="D11" s="321"/>
      <c r="E11" s="347"/>
      <c r="F11" s="321"/>
      <c r="G11" s="347"/>
      <c r="H11" s="321"/>
      <c r="I11" s="321"/>
      <c r="J11" s="321"/>
    </row>
    <row r="12" spans="1:10" ht="12.75">
      <c r="A12" s="321"/>
      <c r="B12" s="321"/>
      <c r="C12" s="321"/>
      <c r="D12" s="321"/>
      <c r="E12" s="347"/>
      <c r="F12" s="321"/>
      <c r="G12" s="347"/>
      <c r="H12" s="321"/>
      <c r="I12" s="321"/>
      <c r="J12" s="321"/>
    </row>
    <row r="13" spans="1:10" ht="12.75">
      <c r="A13" s="321"/>
      <c r="B13" s="347" t="s">
        <v>82</v>
      </c>
      <c r="C13" s="527" t="s">
        <v>460</v>
      </c>
      <c r="D13" s="363"/>
      <c r="E13" s="347"/>
      <c r="F13" s="363"/>
      <c r="G13" s="347"/>
      <c r="H13" s="363"/>
      <c r="I13" s="321"/>
      <c r="J13" s="321"/>
    </row>
    <row r="14" spans="1:10" ht="12.75">
      <c r="A14" s="321"/>
      <c r="B14" s="347" t="s">
        <v>83</v>
      </c>
      <c r="C14" s="527" t="s">
        <v>364</v>
      </c>
      <c r="D14" s="363"/>
      <c r="E14" s="347"/>
      <c r="F14" s="363"/>
      <c r="G14" s="347"/>
      <c r="H14" s="363"/>
      <c r="I14" s="321"/>
      <c r="J14" s="321"/>
    </row>
    <row r="15" spans="1:10" ht="12.75">
      <c r="A15" s="321"/>
      <c r="B15" s="347"/>
      <c r="C15" s="527" t="s">
        <v>365</v>
      </c>
      <c r="D15" s="363"/>
      <c r="E15" s="347"/>
      <c r="F15" s="363"/>
      <c r="G15" s="347"/>
      <c r="H15" s="363"/>
      <c r="I15" s="321"/>
      <c r="J15" s="321"/>
    </row>
    <row r="16" spans="1:10" ht="12.75">
      <c r="A16" s="321"/>
      <c r="B16" s="364"/>
      <c r="C16" s="527" t="s">
        <v>366</v>
      </c>
      <c r="D16" s="363"/>
      <c r="E16" s="347"/>
      <c r="F16" s="363"/>
      <c r="G16" s="347"/>
      <c r="H16" s="363"/>
      <c r="I16" s="321"/>
      <c r="J16" s="321"/>
    </row>
    <row r="17" spans="1:10" ht="12.75">
      <c r="A17" s="321"/>
      <c r="B17" s="347" t="s">
        <v>115</v>
      </c>
      <c r="C17" s="527" t="s">
        <v>367</v>
      </c>
      <c r="D17" s="363"/>
      <c r="E17" s="347"/>
      <c r="F17" s="363"/>
      <c r="G17" s="347"/>
      <c r="H17" s="363"/>
      <c r="I17" s="321"/>
      <c r="J17" s="321"/>
    </row>
    <row r="18" spans="1:10" ht="12.75">
      <c r="A18" s="321"/>
      <c r="B18" s="347" t="s">
        <v>116</v>
      </c>
      <c r="C18" s="538" t="s">
        <v>446</v>
      </c>
      <c r="D18" s="363"/>
      <c r="E18" s="347"/>
      <c r="F18" s="363"/>
      <c r="G18" s="347"/>
      <c r="H18" s="363"/>
      <c r="I18" s="321"/>
      <c r="J18" s="321"/>
    </row>
    <row r="19" spans="1:10" ht="12.75">
      <c r="A19" s="321"/>
      <c r="B19" s="347" t="s">
        <v>131</v>
      </c>
      <c r="C19" s="538" t="s">
        <v>447</v>
      </c>
      <c r="D19" s="184"/>
      <c r="E19" s="190"/>
      <c r="F19" s="184"/>
      <c r="G19" s="190"/>
      <c r="H19" s="184"/>
      <c r="I19" s="184"/>
      <c r="J19" s="184"/>
    </row>
    <row r="20" spans="1:10" ht="12.75">
      <c r="A20" s="321"/>
      <c r="B20" s="321"/>
      <c r="C20" s="538" t="s">
        <v>449</v>
      </c>
      <c r="D20" s="184"/>
      <c r="E20" s="190"/>
      <c r="F20" s="184"/>
      <c r="G20" s="190"/>
      <c r="H20" s="184"/>
      <c r="I20" s="184"/>
      <c r="J20" s="184"/>
    </row>
    <row r="21" spans="1:10" ht="12.75">
      <c r="A21" s="321"/>
      <c r="B21" s="321"/>
      <c r="C21" s="539" t="s">
        <v>448</v>
      </c>
      <c r="D21" s="184"/>
      <c r="E21" s="190"/>
      <c r="F21" s="184"/>
      <c r="G21" s="190"/>
      <c r="H21" s="184"/>
      <c r="I21" s="184"/>
      <c r="J21" s="184"/>
    </row>
    <row r="22" spans="1:10" ht="12.75">
      <c r="A22" s="321"/>
      <c r="B22" s="347" t="s">
        <v>132</v>
      </c>
      <c r="C22" s="527" t="s">
        <v>368</v>
      </c>
      <c r="D22" s="321"/>
      <c r="E22" s="347"/>
      <c r="F22" s="321"/>
      <c r="G22" s="347"/>
      <c r="H22" s="321"/>
      <c r="I22" s="321"/>
      <c r="J22" s="321"/>
    </row>
    <row r="23" spans="1:10" ht="12.75">
      <c r="A23" s="321"/>
      <c r="B23" s="321"/>
      <c r="C23" s="321"/>
      <c r="D23" s="321"/>
      <c r="E23" s="347"/>
      <c r="F23" s="321"/>
      <c r="G23" s="347"/>
      <c r="H23" s="321"/>
      <c r="I23" s="321"/>
      <c r="J23" s="321"/>
    </row>
    <row r="36" ht="12.75">
      <c r="H36" s="232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1999&amp;R&amp;D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7109375" style="200" customWidth="1"/>
    <col min="2" max="2" width="30.57421875" style="200" customWidth="1"/>
    <col min="3" max="3" width="9.421875" style="200" bestFit="1" customWidth="1"/>
    <col min="4" max="4" width="1.8515625" style="200" customWidth="1"/>
    <col min="5" max="5" width="9.28125" style="184" customWidth="1"/>
    <col min="6" max="6" width="8.7109375" style="184" customWidth="1"/>
    <col min="7" max="7" width="9.140625" style="184" customWidth="1"/>
    <col min="8" max="8" width="2.140625" style="184" bestFit="1" customWidth="1"/>
    <col min="9" max="9" width="9.140625" style="184" customWidth="1"/>
    <col min="10" max="10" width="7.57421875" style="191" bestFit="1" customWidth="1"/>
    <col min="11" max="11" width="3.57421875" style="200" customWidth="1"/>
    <col min="12" max="12" width="9.8515625" style="200" bestFit="1" customWidth="1"/>
    <col min="13" max="16384" width="9.140625" style="200" customWidth="1"/>
  </cols>
  <sheetData>
    <row r="1" spans="1:10" s="193" customFormat="1" ht="15.75">
      <c r="A1" s="192" t="s">
        <v>20</v>
      </c>
      <c r="B1" s="192" t="s">
        <v>475</v>
      </c>
      <c r="E1" s="179"/>
      <c r="F1" s="179"/>
      <c r="G1" s="179"/>
      <c r="H1" s="179"/>
      <c r="I1" s="179"/>
      <c r="J1" s="180"/>
    </row>
    <row r="2" spans="1:10" s="193" customFormat="1" ht="12.75" customHeight="1">
      <c r="A2" s="192"/>
      <c r="B2" s="192"/>
      <c r="E2" s="179"/>
      <c r="F2" s="179"/>
      <c r="G2" s="179"/>
      <c r="H2" s="179"/>
      <c r="I2" s="179"/>
      <c r="J2" s="180"/>
    </row>
    <row r="3" spans="1:12" s="193" customFormat="1" ht="12.75" customHeight="1">
      <c r="A3" s="192"/>
      <c r="B3" s="192"/>
      <c r="C3" s="181"/>
      <c r="D3" s="181"/>
      <c r="E3" s="184"/>
      <c r="F3" s="179"/>
      <c r="G3" s="179"/>
      <c r="H3" s="179"/>
      <c r="I3" s="179"/>
      <c r="J3" s="180"/>
      <c r="L3" s="237"/>
    </row>
    <row r="4" spans="2:12" ht="12.75" customHeight="1">
      <c r="B4" t="s">
        <v>63</v>
      </c>
      <c r="C4" s="365">
        <f>ROUND(J13/$J$12,3)</f>
        <v>0.555</v>
      </c>
      <c r="D4" s="366"/>
      <c r="E4" s="365"/>
      <c r="L4" s="238"/>
    </row>
    <row r="5" spans="2:12" ht="12.75">
      <c r="B5" t="s">
        <v>65</v>
      </c>
      <c r="C5" s="365">
        <f>ROUND(J14/$J$12,3)</f>
        <v>0.23</v>
      </c>
      <c r="D5" s="366"/>
      <c r="E5" s="365"/>
      <c r="L5" s="238"/>
    </row>
    <row r="6" spans="2:12" ht="12.75">
      <c r="B6" t="s">
        <v>67</v>
      </c>
      <c r="C6" s="365">
        <f>ROUND(J15/$J$12,3)</f>
        <v>0.199</v>
      </c>
      <c r="D6" s="366"/>
      <c r="E6" s="365"/>
      <c r="L6" s="238"/>
    </row>
    <row r="7" spans="2:12" ht="12.75">
      <c r="B7" t="s">
        <v>68</v>
      </c>
      <c r="C7" s="365">
        <v>0.016</v>
      </c>
      <c r="D7" s="366"/>
      <c r="E7" s="365"/>
      <c r="L7" s="239"/>
    </row>
    <row r="8" spans="3:12" ht="12.75">
      <c r="C8" s="365">
        <f>SUM(C4:C7)</f>
        <v>1</v>
      </c>
      <c r="D8" s="366"/>
      <c r="E8" s="365"/>
      <c r="L8" s="239"/>
    </row>
    <row r="9" spans="3:12" ht="12.75">
      <c r="C9" s="365"/>
      <c r="L9" s="239"/>
    </row>
    <row r="10" spans="1:12" s="193" customFormat="1" ht="15.75">
      <c r="A10" s="192" t="s">
        <v>21</v>
      </c>
      <c r="B10" s="192" t="s">
        <v>476</v>
      </c>
      <c r="E10" s="179"/>
      <c r="F10" s="179"/>
      <c r="G10" s="367"/>
      <c r="H10" s="367"/>
      <c r="I10" s="179"/>
      <c r="J10" s="180"/>
      <c r="L10" s="240"/>
    </row>
    <row r="11" spans="2:12" ht="12.75">
      <c r="B11" s="231"/>
      <c r="C11" s="13" t="s">
        <v>271</v>
      </c>
      <c r="D11" s="13"/>
      <c r="E11" s="13" t="s">
        <v>50</v>
      </c>
      <c r="F11" s="13" t="s">
        <v>274</v>
      </c>
      <c r="G11" s="13" t="s">
        <v>272</v>
      </c>
      <c r="H11" s="13"/>
      <c r="I11" s="13" t="s">
        <v>273</v>
      </c>
      <c r="J11" s="368" t="s">
        <v>54</v>
      </c>
      <c r="K11" s="241"/>
      <c r="L11" s="242"/>
    </row>
    <row r="12" spans="2:12" ht="14.25">
      <c r="B12" t="s">
        <v>369</v>
      </c>
      <c r="C12" s="369">
        <f>+SUM(C13:C15)+C20</f>
        <v>36009</v>
      </c>
      <c r="D12" s="370"/>
      <c r="E12" s="369">
        <f>+SUM(E13:E15)+E20</f>
        <v>71645</v>
      </c>
      <c r="F12" s="369">
        <f>+SUM(F13:F15)+F20</f>
        <v>8028</v>
      </c>
      <c r="G12" s="369">
        <f>+SUM(G13:G15)+G20</f>
        <v>121872</v>
      </c>
      <c r="H12" s="374" t="s">
        <v>115</v>
      </c>
      <c r="I12" s="369">
        <f>+SUM(I13:I15)+I20</f>
        <v>157803</v>
      </c>
      <c r="J12" s="371">
        <f>SUM(C12:I12)</f>
        <v>395357</v>
      </c>
      <c r="K12" s="243"/>
      <c r="L12" s="242"/>
    </row>
    <row r="13" spans="2:12" ht="12.75">
      <c r="B13" t="s">
        <v>63</v>
      </c>
      <c r="C13" s="244">
        <v>27</v>
      </c>
      <c r="D13" s="245"/>
      <c r="E13" s="244">
        <v>13287</v>
      </c>
      <c r="F13" s="244">
        <v>6574</v>
      </c>
      <c r="G13" s="244">
        <v>120981</v>
      </c>
      <c r="H13" s="244"/>
      <c r="I13" s="244">
        <v>78454</v>
      </c>
      <c r="J13" s="372">
        <f aca="true" t="shared" si="0" ref="J13:J20">SUM(C13:I13)</f>
        <v>219323</v>
      </c>
      <c r="K13" s="243"/>
      <c r="L13" s="242"/>
    </row>
    <row r="14" spans="2:12" ht="12.75">
      <c r="B14" t="s">
        <v>65</v>
      </c>
      <c r="C14" s="373" t="s">
        <v>627</v>
      </c>
      <c r="D14" s="245"/>
      <c r="E14" s="244">
        <v>21879</v>
      </c>
      <c r="F14" s="373" t="s">
        <v>66</v>
      </c>
      <c r="G14" s="373" t="s">
        <v>66</v>
      </c>
      <c r="H14" s="373"/>
      <c r="I14" s="244">
        <v>69210</v>
      </c>
      <c r="J14" s="372">
        <f t="shared" si="0"/>
        <v>91089</v>
      </c>
      <c r="K14" s="243"/>
      <c r="L14" s="242"/>
    </row>
    <row r="15" spans="2:12" ht="12.75" customHeight="1">
      <c r="B15" t="s">
        <v>67</v>
      </c>
      <c r="C15" s="244">
        <f>SUM(C16:C19)</f>
        <v>31672</v>
      </c>
      <c r="D15" s="245"/>
      <c r="E15" s="244">
        <f>SUM(E16:E19)</f>
        <v>36408</v>
      </c>
      <c r="F15" s="244">
        <f>SUM(F16:F19)</f>
        <v>3</v>
      </c>
      <c r="G15" s="244">
        <f>SUM(G16:G19)</f>
        <v>862</v>
      </c>
      <c r="H15" s="244"/>
      <c r="I15" s="244">
        <f>SUM(I16:I19)</f>
        <v>9661</v>
      </c>
      <c r="J15" s="372">
        <f t="shared" si="0"/>
        <v>78606</v>
      </c>
      <c r="K15" s="243"/>
      <c r="L15" s="242"/>
    </row>
    <row r="16" spans="2:12" ht="12.75" customHeight="1">
      <c r="B16" s="513" t="s">
        <v>370</v>
      </c>
      <c r="C16" s="373" t="s">
        <v>135</v>
      </c>
      <c r="D16" s="374"/>
      <c r="E16" s="244">
        <v>10529</v>
      </c>
      <c r="F16" s="373" t="s">
        <v>66</v>
      </c>
      <c r="G16" s="244">
        <v>186</v>
      </c>
      <c r="H16" s="244"/>
      <c r="I16" s="244">
        <v>485</v>
      </c>
      <c r="J16" s="372">
        <f t="shared" si="0"/>
        <v>11200</v>
      </c>
      <c r="K16" s="243"/>
      <c r="L16" s="242"/>
    </row>
    <row r="17" spans="2:12" ht="14.25">
      <c r="B17" s="513" t="s">
        <v>277</v>
      </c>
      <c r="C17" s="244">
        <v>29517</v>
      </c>
      <c r="D17" s="374" t="s">
        <v>82</v>
      </c>
      <c r="E17" s="244">
        <v>14409</v>
      </c>
      <c r="F17" s="373" t="s">
        <v>66</v>
      </c>
      <c r="G17" s="373" t="s">
        <v>66</v>
      </c>
      <c r="H17" s="373"/>
      <c r="I17" s="244">
        <v>4773</v>
      </c>
      <c r="J17" s="372">
        <f t="shared" si="0"/>
        <v>48699</v>
      </c>
      <c r="K17" s="243"/>
      <c r="L17" s="242"/>
    </row>
    <row r="18" spans="2:12" ht="12.75">
      <c r="B18" s="513" t="s">
        <v>278</v>
      </c>
      <c r="C18" s="244">
        <v>2155</v>
      </c>
      <c r="D18" s="245"/>
      <c r="E18" s="244">
        <v>11465</v>
      </c>
      <c r="F18" s="373" t="s">
        <v>66</v>
      </c>
      <c r="G18" s="244">
        <v>394</v>
      </c>
      <c r="H18" s="244"/>
      <c r="I18" s="244">
        <v>4392</v>
      </c>
      <c r="J18" s="372">
        <f t="shared" si="0"/>
        <v>18406</v>
      </c>
      <c r="K18" s="243"/>
      <c r="L18" s="242"/>
    </row>
    <row r="19" spans="2:12" ht="12.75">
      <c r="B19" s="513" t="s">
        <v>279</v>
      </c>
      <c r="C19" s="375" t="s">
        <v>148</v>
      </c>
      <c r="D19" s="245"/>
      <c r="E19" s="244">
        <v>5</v>
      </c>
      <c r="F19" s="244">
        <v>3</v>
      </c>
      <c r="G19" s="244">
        <v>282</v>
      </c>
      <c r="H19" s="244"/>
      <c r="I19" s="244">
        <v>11</v>
      </c>
      <c r="J19" s="372">
        <f t="shared" si="0"/>
        <v>301</v>
      </c>
      <c r="K19" s="243"/>
      <c r="L19" s="242"/>
    </row>
    <row r="20" spans="2:13" s="184" customFormat="1" ht="14.25">
      <c r="B20" s="99" t="s">
        <v>371</v>
      </c>
      <c r="C20" s="244">
        <v>4310</v>
      </c>
      <c r="D20" s="245"/>
      <c r="E20" s="244">
        <v>71</v>
      </c>
      <c r="F20" s="244">
        <v>1451</v>
      </c>
      <c r="G20" s="244">
        <v>29</v>
      </c>
      <c r="H20" s="244"/>
      <c r="I20" s="244">
        <v>478</v>
      </c>
      <c r="J20" s="372">
        <f t="shared" si="0"/>
        <v>6339</v>
      </c>
      <c r="K20" s="244"/>
      <c r="L20" s="242"/>
      <c r="M20" s="246"/>
    </row>
    <row r="21" spans="2:12" ht="12.75">
      <c r="B21" s="513"/>
      <c r="C21" s="244"/>
      <c r="D21" s="245"/>
      <c r="E21" s="244"/>
      <c r="F21" s="244"/>
      <c r="G21" s="244"/>
      <c r="H21" s="244"/>
      <c r="I21" s="247"/>
      <c r="J21" s="372"/>
      <c r="K21" s="243"/>
      <c r="L21" s="242"/>
    </row>
    <row r="22" spans="2:12" s="223" customFormat="1" ht="14.25">
      <c r="B22" s="16" t="s">
        <v>477</v>
      </c>
      <c r="C22" s="244">
        <v>34230</v>
      </c>
      <c r="D22" s="245"/>
      <c r="E22" s="244">
        <v>67190</v>
      </c>
      <c r="F22" s="244">
        <v>7678</v>
      </c>
      <c r="G22" s="244">
        <v>142847</v>
      </c>
      <c r="H22" s="374" t="s">
        <v>115</v>
      </c>
      <c r="I22" s="244">
        <v>141894</v>
      </c>
      <c r="J22" s="372">
        <f>SUM(C22:I22)</f>
        <v>393839</v>
      </c>
      <c r="K22" s="248"/>
      <c r="L22" s="249"/>
    </row>
    <row r="23" spans="2:12" s="223" customFormat="1" ht="12.75">
      <c r="B23" s="16" t="s">
        <v>478</v>
      </c>
      <c r="C23" s="376">
        <f>+C12/C22-1</f>
        <v>0.051971954425942046</v>
      </c>
      <c r="D23" s="377"/>
      <c r="E23" s="376">
        <f>+E12/E22-1</f>
        <v>0.06630450959964285</v>
      </c>
      <c r="F23" s="376">
        <f>+F12/F22-1</f>
        <v>0.045584787705131635</v>
      </c>
      <c r="G23" s="376">
        <f>+G12/G22-1</f>
        <v>-0.14683542531519733</v>
      </c>
      <c r="I23" s="376">
        <f>+I12/I22-1</f>
        <v>0.11211890566197291</v>
      </c>
      <c r="J23" s="378">
        <f>+J12/J22-1</f>
        <v>0.003854366885960969</v>
      </c>
      <c r="K23" s="249"/>
      <c r="L23" s="249"/>
    </row>
    <row r="24" ht="12.75">
      <c r="C24" s="184"/>
    </row>
    <row r="25" ht="12.75">
      <c r="I25" s="244"/>
    </row>
    <row r="26" ht="12.75">
      <c r="J26" s="184"/>
    </row>
    <row r="27" spans="1:10" ht="12.75">
      <c r="A27" s="181" t="s">
        <v>82</v>
      </c>
      <c r="B27" s="526" t="s">
        <v>450</v>
      </c>
      <c r="G27" s="244"/>
      <c r="H27" s="244"/>
      <c r="I27" s="244"/>
      <c r="J27" s="244"/>
    </row>
    <row r="28" spans="1:2" ht="12.75">
      <c r="A28" s="181" t="s">
        <v>83</v>
      </c>
      <c r="B28" s="527" t="s">
        <v>628</v>
      </c>
    </row>
    <row r="29" spans="1:2" ht="12.75">
      <c r="A29" s="232" t="s">
        <v>115</v>
      </c>
      <c r="B29" s="538" t="s">
        <v>597</v>
      </c>
    </row>
    <row r="36" ht="12.75">
      <c r="I36" s="181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2" r:id="rId1"/>
  <headerFooter alignWithMargins="0">
    <oddFooter>&amp;CNordel 1999&amp;R&amp;D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57421875" style="200" customWidth="1"/>
    <col min="2" max="2" width="24.140625" style="200" customWidth="1"/>
    <col min="3" max="3" width="8.7109375" style="233" customWidth="1"/>
    <col min="4" max="4" width="1.57421875" style="233" customWidth="1"/>
    <col min="5" max="5" width="8.7109375" style="233" customWidth="1"/>
    <col min="6" max="6" width="1.57421875" style="233" customWidth="1"/>
    <col min="7" max="7" width="8.7109375" style="233" customWidth="1"/>
    <col min="8" max="8" width="8.7109375" style="190" customWidth="1"/>
    <col min="9" max="9" width="8.7109375" style="233" customWidth="1"/>
    <col min="10" max="10" width="9.28125" style="200" customWidth="1"/>
    <col min="11" max="11" width="12.140625" style="200" customWidth="1"/>
    <col min="12" max="12" width="4.57421875" style="200" customWidth="1"/>
    <col min="13" max="14" width="12.140625" style="200" customWidth="1"/>
    <col min="15" max="16384" width="9.140625" style="200" customWidth="1"/>
  </cols>
  <sheetData>
    <row r="1" spans="1:10" s="193" customFormat="1" ht="15">
      <c r="A1" s="192" t="s">
        <v>22</v>
      </c>
      <c r="B1" s="192" t="s">
        <v>479</v>
      </c>
      <c r="D1" s="197"/>
      <c r="E1" s="197"/>
      <c r="F1" s="197"/>
      <c r="G1" s="197"/>
      <c r="H1" s="179"/>
      <c r="I1" s="197"/>
      <c r="J1" s="198"/>
    </row>
    <row r="2" spans="1:10" s="193" customFormat="1" ht="15">
      <c r="A2" s="192"/>
      <c r="B2" s="250"/>
      <c r="D2" s="197"/>
      <c r="E2" s="197"/>
      <c r="F2" s="197"/>
      <c r="G2" s="197"/>
      <c r="H2" s="179"/>
      <c r="I2" s="197"/>
      <c r="J2" s="198"/>
    </row>
    <row r="3" ht="12.75">
      <c r="J3" s="232"/>
    </row>
    <row r="4" spans="3:10" ht="12.75">
      <c r="C4" s="13" t="s">
        <v>271</v>
      </c>
      <c r="D4" s="13"/>
      <c r="E4" s="13" t="s">
        <v>50</v>
      </c>
      <c r="F4" s="13"/>
      <c r="G4" s="13" t="s">
        <v>274</v>
      </c>
      <c r="H4" s="13" t="s">
        <v>272</v>
      </c>
      <c r="I4" s="13" t="s">
        <v>273</v>
      </c>
      <c r="J4" s="232"/>
    </row>
    <row r="5" spans="2:10" ht="12.75">
      <c r="B5" t="s">
        <v>372</v>
      </c>
      <c r="C5" s="251"/>
      <c r="D5" s="252"/>
      <c r="E5" s="251">
        <f>+'S16'!D18/1000</f>
        <v>9.959</v>
      </c>
      <c r="F5" s="252"/>
      <c r="G5" s="379"/>
      <c r="H5" s="379"/>
      <c r="I5" s="381"/>
      <c r="J5" s="253"/>
    </row>
    <row r="6" spans="2:10" ht="12.75">
      <c r="B6" t="s">
        <v>305</v>
      </c>
      <c r="C6" s="251"/>
      <c r="D6" s="252"/>
      <c r="E6" s="251"/>
      <c r="F6" s="252"/>
      <c r="G6" s="379">
        <f>+'S10,11'!F20/1000</f>
        <v>1.451</v>
      </c>
      <c r="H6" s="380"/>
      <c r="I6" s="381"/>
      <c r="J6" s="253"/>
    </row>
    <row r="7" spans="2:10" ht="12.75">
      <c r="B7" t="s">
        <v>304</v>
      </c>
      <c r="C7" s="382">
        <f>+'S10,11'!C20/1000</f>
        <v>4.31</v>
      </c>
      <c r="D7" s="383"/>
      <c r="E7" s="382">
        <f>+'S10,11'!E20/1000</f>
        <v>0.071</v>
      </c>
      <c r="F7" s="383"/>
      <c r="G7" s="379"/>
      <c r="H7" s="379">
        <f>+'S10,11'!G20/1000</f>
        <v>0.029</v>
      </c>
      <c r="I7" s="381">
        <f>+'S10,11'!I20/1000</f>
        <v>0.478</v>
      </c>
      <c r="J7" s="253"/>
    </row>
    <row r="8" spans="2:10" ht="13.5">
      <c r="B8" t="s">
        <v>599</v>
      </c>
      <c r="C8" s="251">
        <v>3.2</v>
      </c>
      <c r="D8" s="384"/>
      <c r="E8" s="251">
        <v>0.7</v>
      </c>
      <c r="F8" s="252"/>
      <c r="G8" s="379"/>
      <c r="H8" s="379">
        <v>0.6</v>
      </c>
      <c r="I8" s="381">
        <v>0.3</v>
      </c>
      <c r="J8" s="253"/>
    </row>
    <row r="9" spans="2:10" ht="12.75">
      <c r="B9" t="s">
        <v>297</v>
      </c>
      <c r="C9" s="382">
        <v>1.9</v>
      </c>
      <c r="D9" s="384"/>
      <c r="E9" s="251">
        <v>9</v>
      </c>
      <c r="F9" s="252"/>
      <c r="G9" s="379"/>
      <c r="H9" s="379"/>
      <c r="I9" s="381">
        <v>3.7</v>
      </c>
      <c r="J9" s="253"/>
    </row>
    <row r="10" spans="2:10" ht="12.75">
      <c r="B10" t="s">
        <v>295</v>
      </c>
      <c r="C10" s="251">
        <v>9</v>
      </c>
      <c r="D10" s="383"/>
      <c r="E10" s="382">
        <v>9</v>
      </c>
      <c r="F10" s="383"/>
      <c r="G10" s="379"/>
      <c r="H10" s="379">
        <v>0.3</v>
      </c>
      <c r="I10" s="381">
        <v>1</v>
      </c>
      <c r="J10" s="253"/>
    </row>
    <row r="11" spans="2:10" ht="12.75">
      <c r="B11" t="s">
        <v>296</v>
      </c>
      <c r="C11" s="251">
        <v>0.5</v>
      </c>
      <c r="D11" s="252"/>
      <c r="E11" s="251">
        <v>1.5</v>
      </c>
      <c r="F11" s="252"/>
      <c r="G11" s="379"/>
      <c r="H11" s="379"/>
      <c r="I11" s="381">
        <v>2.5</v>
      </c>
      <c r="J11" s="253"/>
    </row>
    <row r="12" spans="2:10" ht="13.5">
      <c r="B12" t="s">
        <v>600</v>
      </c>
      <c r="C12" s="382">
        <v>17.1</v>
      </c>
      <c r="D12" s="383"/>
      <c r="E12" s="382">
        <v>16.1</v>
      </c>
      <c r="F12" s="383"/>
      <c r="G12" s="379"/>
      <c r="H12" s="379"/>
      <c r="I12" s="381">
        <v>2.1</v>
      </c>
      <c r="J12" s="253"/>
    </row>
    <row r="13" spans="2:10" ht="12.75">
      <c r="B13" t="s">
        <v>65</v>
      </c>
      <c r="C13" s="251"/>
      <c r="D13" s="252"/>
      <c r="E13" s="251">
        <f>+'S10,11'!E14/1000</f>
        <v>21.879</v>
      </c>
      <c r="F13" s="252"/>
      <c r="G13" s="379"/>
      <c r="H13" s="379"/>
      <c r="I13" s="381">
        <f>+'S10,11'!I14/1000</f>
        <v>69.21</v>
      </c>
      <c r="J13" s="253"/>
    </row>
    <row r="14" spans="2:10" ht="12.75">
      <c r="B14" t="s">
        <v>63</v>
      </c>
      <c r="C14" s="251">
        <f>+'S10,11'!C13/1000</f>
        <v>0.027</v>
      </c>
      <c r="D14" s="385"/>
      <c r="E14" s="251">
        <f>+'S10,11'!E13/1000</f>
        <v>13.287</v>
      </c>
      <c r="F14" s="386"/>
      <c r="G14" s="379">
        <f>+'S10,11'!F13/1000</f>
        <v>6.574</v>
      </c>
      <c r="H14" s="379">
        <f>+'S10,11'!G13/1000</f>
        <v>120.981</v>
      </c>
      <c r="I14" s="381">
        <f>+'S10,11'!I13/1000</f>
        <v>78.454</v>
      </c>
      <c r="J14" s="253"/>
    </row>
    <row r="15" spans="2:10" ht="12.75">
      <c r="B15" t="s">
        <v>373</v>
      </c>
      <c r="C15" s="251">
        <f>+'S16'!C18/1000</f>
        <v>-0.577</v>
      </c>
      <c r="D15" s="252"/>
      <c r="E15" s="251"/>
      <c r="F15" s="252"/>
      <c r="G15" s="379"/>
      <c r="H15" s="379">
        <f>+'S16'!E18/1000</f>
        <v>3.592</v>
      </c>
      <c r="I15" s="381">
        <f>+'S16'!F18/1000</f>
        <v>-7.291</v>
      </c>
      <c r="J15" s="253"/>
    </row>
    <row r="16" spans="3:11" ht="12.75">
      <c r="C16" s="254"/>
      <c r="D16" s="255"/>
      <c r="E16" s="254"/>
      <c r="F16" s="255"/>
      <c r="G16" s="254"/>
      <c r="H16" s="256"/>
      <c r="I16" s="254"/>
      <c r="J16" s="253"/>
      <c r="K16" s="253"/>
    </row>
    <row r="17" spans="2:10" s="228" customFormat="1" ht="12.75">
      <c r="B17" s="227" t="s">
        <v>195</v>
      </c>
      <c r="C17" s="257">
        <f>SUM(C6:C14)</f>
        <v>36.037000000000006</v>
      </c>
      <c r="D17" s="257"/>
      <c r="E17" s="257">
        <f>SUM(E6:E14)</f>
        <v>71.537</v>
      </c>
      <c r="F17" s="257"/>
      <c r="G17" s="257">
        <f>SUM(G6:G14)</f>
        <v>8.025</v>
      </c>
      <c r="H17" s="258">
        <f>SUM(H6:H14)</f>
        <v>121.91</v>
      </c>
      <c r="I17" s="257">
        <f>SUM(I6:I14)</f>
        <v>157.742</v>
      </c>
      <c r="J17" s="257">
        <f>SUM(C17:I17)</f>
        <v>395.251</v>
      </c>
    </row>
    <row r="18" spans="2:10" s="228" customFormat="1" ht="12.75">
      <c r="B18" s="227" t="s">
        <v>196</v>
      </c>
      <c r="C18" s="257">
        <f>+C17+C5+C15</f>
        <v>35.46000000000001</v>
      </c>
      <c r="D18" s="257"/>
      <c r="E18" s="257">
        <f>+E17+E5+E15</f>
        <v>81.49600000000001</v>
      </c>
      <c r="F18" s="257"/>
      <c r="G18" s="257">
        <f>+G17+G5+G15</f>
        <v>8.025</v>
      </c>
      <c r="H18" s="258">
        <f>+H17+H5+H15</f>
        <v>125.502</v>
      </c>
      <c r="I18" s="257">
        <f>+I17+I5+I15</f>
        <v>150.451</v>
      </c>
      <c r="J18" s="257">
        <f>SUM(C18:I18)</f>
        <v>400.93399999999997</v>
      </c>
    </row>
    <row r="20" spans="2:9" s="184" customFormat="1" ht="12.75">
      <c r="B20" s="527" t="s">
        <v>451</v>
      </c>
      <c r="C20" s="190"/>
      <c r="D20" s="190"/>
      <c r="E20" s="190"/>
      <c r="F20" s="190"/>
      <c r="G20" s="190"/>
      <c r="H20" s="190"/>
      <c r="I20" s="190"/>
    </row>
    <row r="21" ht="12.75">
      <c r="B21" s="538" t="s">
        <v>598</v>
      </c>
    </row>
    <row r="22" ht="12.75">
      <c r="B22" s="546" t="s">
        <v>601</v>
      </c>
    </row>
    <row r="36" ht="12.75">
      <c r="H36" s="181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0" r:id="rId1"/>
  <headerFooter alignWithMargins="0">
    <oddFooter>&amp;CNordel 1999&amp;R&amp;D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7109375" style="200" customWidth="1"/>
    <col min="2" max="2" width="6.28125" style="260" customWidth="1"/>
    <col min="3" max="3" width="7.7109375" style="200" customWidth="1"/>
    <col min="4" max="4" width="12.7109375" style="200" bestFit="1" customWidth="1"/>
    <col min="5" max="5" width="12.28125" style="200" bestFit="1" customWidth="1"/>
    <col min="6" max="6" width="12.8515625" style="224" bestFit="1" customWidth="1"/>
    <col min="7" max="7" width="8.57421875" style="224" customWidth="1"/>
    <col min="8" max="8" width="11.57421875" style="184" bestFit="1" customWidth="1"/>
    <col min="9" max="9" width="9.421875" style="200" customWidth="1"/>
    <col min="10" max="10" width="12.7109375" style="200" bestFit="1" customWidth="1"/>
    <col min="11" max="11" width="12.28125" style="200" bestFit="1" customWidth="1"/>
    <col min="12" max="12" width="12.8515625" style="200" customWidth="1"/>
    <col min="13" max="13" width="7.140625" style="200" customWidth="1"/>
    <col min="14" max="14" width="7.421875" style="200" customWidth="1"/>
    <col min="15" max="15" width="11.00390625" style="184" customWidth="1"/>
    <col min="16" max="18" width="9.421875" style="200" customWidth="1"/>
    <col min="19" max="19" width="12.140625" style="200" customWidth="1"/>
    <col min="20" max="20" width="12.140625" style="200" hidden="1" customWidth="1"/>
    <col min="21" max="21" width="11.00390625" style="200" customWidth="1"/>
    <col min="22" max="23" width="9.421875" style="200" customWidth="1"/>
    <col min="24" max="24" width="12.28125" style="200" bestFit="1" customWidth="1"/>
    <col min="25" max="25" width="12.140625" style="200" customWidth="1"/>
    <col min="26" max="26" width="12.140625" style="184" hidden="1" customWidth="1"/>
    <col min="27" max="27" width="7.421875" style="184" customWidth="1"/>
    <col min="28" max="28" width="13.8515625" style="184" customWidth="1"/>
    <col min="29" max="31" width="9.421875" style="200" customWidth="1"/>
    <col min="32" max="32" width="12.140625" style="200" customWidth="1"/>
    <col min="33" max="33" width="7.421875" style="200" customWidth="1"/>
    <col min="34" max="34" width="12.140625" style="184" customWidth="1"/>
    <col min="35" max="35" width="8.8515625" style="200" customWidth="1"/>
    <col min="36" max="16384" width="9.140625" style="200" customWidth="1"/>
  </cols>
  <sheetData>
    <row r="1" spans="1:37" s="193" customFormat="1" ht="15">
      <c r="A1" s="486" t="s">
        <v>23</v>
      </c>
      <c r="B1" s="192" t="s">
        <v>480</v>
      </c>
      <c r="C1" s="200"/>
      <c r="D1" s="200"/>
      <c r="F1" s="487"/>
      <c r="G1" s="487"/>
      <c r="H1" s="178"/>
      <c r="O1" s="178"/>
      <c r="Z1" s="178"/>
      <c r="AA1" s="178"/>
      <c r="AB1" s="178"/>
      <c r="AH1" s="178"/>
      <c r="AI1" s="197"/>
      <c r="AJ1" s="197"/>
      <c r="AK1" s="198"/>
    </row>
    <row r="2" spans="2:7" ht="12.75">
      <c r="B2" s="200"/>
      <c r="C2" s="231"/>
      <c r="D2" s="231"/>
      <c r="F2" s="488"/>
      <c r="G2" s="488"/>
    </row>
    <row r="3" spans="1:34" s="259" customFormat="1" ht="12.75">
      <c r="A3" s="388"/>
      <c r="B3" s="489"/>
      <c r="C3" s="387" t="s">
        <v>271</v>
      </c>
      <c r="D3" s="388"/>
      <c r="E3" s="388"/>
      <c r="F3" s="388"/>
      <c r="G3" s="388"/>
      <c r="H3" s="388"/>
      <c r="I3" s="387" t="s">
        <v>50</v>
      </c>
      <c r="J3" s="388"/>
      <c r="K3" s="388"/>
      <c r="L3" s="388"/>
      <c r="M3" s="388"/>
      <c r="N3" s="388"/>
      <c r="O3" s="388"/>
      <c r="P3" s="387" t="s">
        <v>274</v>
      </c>
      <c r="Q3" s="388"/>
      <c r="R3" s="388"/>
      <c r="S3" s="388"/>
      <c r="T3" s="388"/>
      <c r="U3" s="388"/>
      <c r="V3" s="387" t="s">
        <v>272</v>
      </c>
      <c r="W3" s="388"/>
      <c r="X3" s="388"/>
      <c r="Y3" s="388"/>
      <c r="Z3" s="388"/>
      <c r="AA3" s="388"/>
      <c r="AB3" s="388"/>
      <c r="AC3" s="387" t="s">
        <v>273</v>
      </c>
      <c r="AD3" s="388"/>
      <c r="AE3" s="388"/>
      <c r="AF3" s="388"/>
      <c r="AG3" s="388"/>
      <c r="AH3" s="388"/>
    </row>
    <row r="4" spans="1:34" ht="12.75">
      <c r="A4" s="390"/>
      <c r="C4" s="490"/>
      <c r="D4" s="491"/>
      <c r="E4" s="390"/>
      <c r="F4" s="261"/>
      <c r="G4" s="492"/>
      <c r="H4" s="390"/>
      <c r="I4" s="389"/>
      <c r="J4" s="390"/>
      <c r="K4" s="390"/>
      <c r="L4" s="261"/>
      <c r="M4" s="390"/>
      <c r="N4" s="390"/>
      <c r="O4" s="390"/>
      <c r="P4" s="389"/>
      <c r="Q4" s="390"/>
      <c r="R4" s="390"/>
      <c r="S4" s="391"/>
      <c r="T4" s="390"/>
      <c r="U4" s="390"/>
      <c r="V4" s="389"/>
      <c r="W4" s="390"/>
      <c r="X4" s="390"/>
      <c r="Y4" s="261"/>
      <c r="Z4" s="390"/>
      <c r="AA4" s="390"/>
      <c r="AB4" s="390"/>
      <c r="AC4" s="389"/>
      <c r="AD4" s="390"/>
      <c r="AE4" s="390"/>
      <c r="AF4" s="261"/>
      <c r="AG4" s="390"/>
      <c r="AH4" s="390"/>
    </row>
    <row r="5" spans="1:34" ht="12.75">
      <c r="A5" s="393"/>
      <c r="C5" s="531" t="s">
        <v>374</v>
      </c>
      <c r="D5" s="393" t="s">
        <v>65</v>
      </c>
      <c r="E5" s="393" t="s">
        <v>379</v>
      </c>
      <c r="F5" s="532" t="s">
        <v>375</v>
      </c>
      <c r="G5" s="393" t="s">
        <v>149</v>
      </c>
      <c r="H5" s="532" t="s">
        <v>94</v>
      </c>
      <c r="I5" s="532" t="s">
        <v>374</v>
      </c>
      <c r="J5" s="532" t="s">
        <v>452</v>
      </c>
      <c r="K5" s="393" t="s">
        <v>379</v>
      </c>
      <c r="L5" s="532" t="s">
        <v>375</v>
      </c>
      <c r="M5" s="393" t="s">
        <v>150</v>
      </c>
      <c r="N5" s="393" t="s">
        <v>149</v>
      </c>
      <c r="O5" s="532" t="s">
        <v>94</v>
      </c>
      <c r="P5" s="532" t="s">
        <v>374</v>
      </c>
      <c r="Q5" s="485" t="s">
        <v>380</v>
      </c>
      <c r="R5" s="393" t="s">
        <v>379</v>
      </c>
      <c r="S5" s="532" t="s">
        <v>375</v>
      </c>
      <c r="T5" s="393" t="s">
        <v>150</v>
      </c>
      <c r="U5" s="532" t="s">
        <v>94</v>
      </c>
      <c r="V5" s="532" t="s">
        <v>374</v>
      </c>
      <c r="W5" s="485" t="s">
        <v>380</v>
      </c>
      <c r="X5" s="393" t="s">
        <v>379</v>
      </c>
      <c r="Y5" s="532" t="s">
        <v>375</v>
      </c>
      <c r="Z5" s="334" t="s">
        <v>151</v>
      </c>
      <c r="AA5" s="334" t="s">
        <v>149</v>
      </c>
      <c r="AB5" s="532" t="s">
        <v>94</v>
      </c>
      <c r="AC5" s="532" t="s">
        <v>374</v>
      </c>
      <c r="AD5" s="485" t="s">
        <v>380</v>
      </c>
      <c r="AE5" s="393" t="s">
        <v>379</v>
      </c>
      <c r="AF5" s="532" t="s">
        <v>375</v>
      </c>
      <c r="AG5" s="393" t="s">
        <v>149</v>
      </c>
      <c r="AH5" s="532" t="s">
        <v>94</v>
      </c>
    </row>
    <row r="6" spans="1:34" ht="12.75">
      <c r="A6" s="393"/>
      <c r="C6" s="531" t="s">
        <v>376</v>
      </c>
      <c r="D6" s="276"/>
      <c r="E6" s="276" t="s">
        <v>376</v>
      </c>
      <c r="F6" s="532" t="s">
        <v>377</v>
      </c>
      <c r="G6" s="393"/>
      <c r="H6" s="532" t="s">
        <v>378</v>
      </c>
      <c r="I6" s="532" t="s">
        <v>376</v>
      </c>
      <c r="J6" s="532" t="s">
        <v>376</v>
      </c>
      <c r="K6" s="276" t="s">
        <v>376</v>
      </c>
      <c r="L6" s="532" t="s">
        <v>377</v>
      </c>
      <c r="M6" s="393" t="s">
        <v>152</v>
      </c>
      <c r="N6" s="393"/>
      <c r="O6" s="532" t="s">
        <v>378</v>
      </c>
      <c r="P6" s="532" t="s">
        <v>376</v>
      </c>
      <c r="Q6" s="485" t="s">
        <v>376</v>
      </c>
      <c r="R6" s="276" t="s">
        <v>376</v>
      </c>
      <c r="S6" s="532" t="s">
        <v>377</v>
      </c>
      <c r="T6" s="393"/>
      <c r="U6" s="532" t="s">
        <v>378</v>
      </c>
      <c r="V6" s="532" t="s">
        <v>376</v>
      </c>
      <c r="W6" s="485" t="s">
        <v>376</v>
      </c>
      <c r="X6" s="276" t="s">
        <v>376</v>
      </c>
      <c r="Y6" s="532" t="s">
        <v>377</v>
      </c>
      <c r="Z6" s="334"/>
      <c r="AA6" s="334" t="s">
        <v>152</v>
      </c>
      <c r="AB6" s="532" t="s">
        <v>378</v>
      </c>
      <c r="AC6" s="532" t="s">
        <v>376</v>
      </c>
      <c r="AD6" s="485" t="s">
        <v>376</v>
      </c>
      <c r="AE6" s="276" t="s">
        <v>376</v>
      </c>
      <c r="AF6" s="532" t="s">
        <v>377</v>
      </c>
      <c r="AG6" s="393"/>
      <c r="AH6" s="532" t="s">
        <v>378</v>
      </c>
    </row>
    <row r="7" spans="1:34" ht="12.75">
      <c r="A7" s="485"/>
      <c r="C7" s="493"/>
      <c r="D7" s="494"/>
      <c r="E7" s="395"/>
      <c r="F7" s="532" t="s">
        <v>376</v>
      </c>
      <c r="G7" s="395"/>
      <c r="H7" s="396"/>
      <c r="I7" s="532"/>
      <c r="J7" s="532"/>
      <c r="K7" s="395"/>
      <c r="L7" s="532" t="s">
        <v>376</v>
      </c>
      <c r="M7" s="395"/>
      <c r="N7" s="395"/>
      <c r="O7" s="396"/>
      <c r="P7" s="394"/>
      <c r="Q7" s="395"/>
      <c r="R7" s="395"/>
      <c r="S7" s="532" t="s">
        <v>376</v>
      </c>
      <c r="T7" s="395"/>
      <c r="U7" s="395"/>
      <c r="V7" s="394"/>
      <c r="W7" s="395"/>
      <c r="X7" s="395"/>
      <c r="Y7" s="532" t="s">
        <v>376</v>
      </c>
      <c r="Z7" s="396"/>
      <c r="AA7" s="396"/>
      <c r="AB7" s="396"/>
      <c r="AC7" s="394"/>
      <c r="AD7" s="395"/>
      <c r="AE7" s="395"/>
      <c r="AF7" s="532" t="s">
        <v>376</v>
      </c>
      <c r="AG7" s="395"/>
      <c r="AH7" s="396"/>
    </row>
    <row r="8" spans="1:34" ht="12.75">
      <c r="A8" s="393"/>
      <c r="C8" s="495"/>
      <c r="D8" s="488"/>
      <c r="E8" s="393"/>
      <c r="F8" s="262"/>
      <c r="G8" s="262"/>
      <c r="H8" s="334"/>
      <c r="I8" s="392"/>
      <c r="J8" s="485"/>
      <c r="K8" s="393"/>
      <c r="L8" s="393"/>
      <c r="M8" s="393"/>
      <c r="N8" s="393"/>
      <c r="O8" s="334"/>
      <c r="P8" s="392"/>
      <c r="Q8" s="485"/>
      <c r="R8" s="393"/>
      <c r="S8" s="393"/>
      <c r="T8" s="393"/>
      <c r="U8" s="393"/>
      <c r="V8" s="392"/>
      <c r="W8" s="485"/>
      <c r="X8" s="334"/>
      <c r="Y8" s="334"/>
      <c r="Z8" s="334"/>
      <c r="AA8" s="334"/>
      <c r="AB8" s="334"/>
      <c r="AC8" s="392"/>
      <c r="AD8" s="485"/>
      <c r="AE8" s="393"/>
      <c r="AF8" s="393"/>
      <c r="AG8" s="393"/>
      <c r="AH8" s="334"/>
    </row>
    <row r="9" spans="2:34" s="245" customFormat="1" ht="12.75">
      <c r="B9" s="496">
        <v>36526</v>
      </c>
      <c r="C9" s="397">
        <v>3</v>
      </c>
      <c r="D9" s="397">
        <v>0</v>
      </c>
      <c r="E9" s="398">
        <v>3442</v>
      </c>
      <c r="F9" s="397">
        <v>510</v>
      </c>
      <c r="G9" s="400">
        <v>-630</v>
      </c>
      <c r="H9" s="245">
        <f aca="true" t="shared" si="0" ref="H9:H20">+SUM(C9:G9)</f>
        <v>3325</v>
      </c>
      <c r="I9" s="397">
        <v>1204</v>
      </c>
      <c r="J9" s="397">
        <v>1974</v>
      </c>
      <c r="K9" s="398">
        <v>3791</v>
      </c>
      <c r="L9" s="397">
        <v>11</v>
      </c>
      <c r="M9" s="399"/>
      <c r="N9" s="401">
        <v>705</v>
      </c>
      <c r="O9" s="245">
        <f aca="true" t="shared" si="1" ref="O9:O20">+I9+K9+L9-M9+N9+J9</f>
        <v>7685</v>
      </c>
      <c r="P9" s="397">
        <v>558</v>
      </c>
      <c r="Q9" s="397">
        <v>0</v>
      </c>
      <c r="R9" s="398">
        <v>1</v>
      </c>
      <c r="S9" s="397">
        <v>122</v>
      </c>
      <c r="T9" s="399"/>
      <c r="U9" s="244">
        <f aca="true" t="shared" si="2" ref="U9:U20">+P9+R9+S9-T9+Q9</f>
        <v>681</v>
      </c>
      <c r="V9" s="397">
        <v>13202</v>
      </c>
      <c r="W9" s="397">
        <v>0</v>
      </c>
      <c r="X9" s="398">
        <v>71</v>
      </c>
      <c r="Y9" s="397">
        <v>4</v>
      </c>
      <c r="Z9" s="400"/>
      <c r="AA9" s="401">
        <v>-549</v>
      </c>
      <c r="AB9" s="245">
        <f aca="true" t="shared" si="3" ref="AB9:AB20">+V9+X9+Y9-Z9+W9+AA9</f>
        <v>12728</v>
      </c>
      <c r="AC9" s="397">
        <v>6176</v>
      </c>
      <c r="AD9" s="397">
        <v>6815</v>
      </c>
      <c r="AE9" s="398">
        <v>1324</v>
      </c>
      <c r="AF9" s="397">
        <v>59</v>
      </c>
      <c r="AG9" s="401">
        <v>556</v>
      </c>
      <c r="AH9" s="245">
        <f aca="true" t="shared" si="4" ref="AH9:AH20">+SUM(AC9:AF9)+AG9</f>
        <v>14930</v>
      </c>
    </row>
    <row r="10" spans="2:34" s="245" customFormat="1" ht="12.75">
      <c r="B10" s="497">
        <v>36557</v>
      </c>
      <c r="C10" s="402">
        <v>4</v>
      </c>
      <c r="D10" s="402">
        <v>0</v>
      </c>
      <c r="E10" s="403">
        <v>3046</v>
      </c>
      <c r="F10" s="402">
        <v>508</v>
      </c>
      <c r="G10" s="331">
        <v>-478</v>
      </c>
      <c r="H10" s="245">
        <f t="shared" si="0"/>
        <v>3080</v>
      </c>
      <c r="I10" s="402">
        <v>1193</v>
      </c>
      <c r="J10" s="402">
        <v>1868</v>
      </c>
      <c r="K10" s="403">
        <v>3142</v>
      </c>
      <c r="L10" s="402">
        <v>8</v>
      </c>
      <c r="M10" s="244"/>
      <c r="N10" s="184">
        <v>944</v>
      </c>
      <c r="O10" s="245">
        <f t="shared" si="1"/>
        <v>7155</v>
      </c>
      <c r="P10" s="402">
        <v>533</v>
      </c>
      <c r="Q10" s="402">
        <v>0</v>
      </c>
      <c r="R10" s="403">
        <v>0</v>
      </c>
      <c r="S10" s="402">
        <v>113</v>
      </c>
      <c r="T10" s="244"/>
      <c r="U10" s="244">
        <f t="shared" si="2"/>
        <v>646</v>
      </c>
      <c r="V10" s="402">
        <v>12427</v>
      </c>
      <c r="W10" s="402">
        <v>0</v>
      </c>
      <c r="X10" s="403">
        <v>64</v>
      </c>
      <c r="Y10" s="402">
        <v>4</v>
      </c>
      <c r="Z10" s="244"/>
      <c r="AA10" s="184">
        <v>-596</v>
      </c>
      <c r="AB10" s="245">
        <f t="shared" si="3"/>
        <v>11899</v>
      </c>
      <c r="AC10" s="402">
        <v>6150</v>
      </c>
      <c r="AD10" s="402">
        <v>6477</v>
      </c>
      <c r="AE10" s="403">
        <v>1200</v>
      </c>
      <c r="AF10" s="402">
        <v>54</v>
      </c>
      <c r="AG10" s="184">
        <v>42</v>
      </c>
      <c r="AH10" s="245">
        <f t="shared" si="4"/>
        <v>13923</v>
      </c>
    </row>
    <row r="11" spans="2:34" s="245" customFormat="1" ht="12.75">
      <c r="B11" s="496">
        <v>36586</v>
      </c>
      <c r="C11" s="402">
        <v>4</v>
      </c>
      <c r="D11" s="402">
        <v>0</v>
      </c>
      <c r="E11" s="403">
        <v>3058</v>
      </c>
      <c r="F11" s="402">
        <v>435</v>
      </c>
      <c r="G11" s="331">
        <v>-321</v>
      </c>
      <c r="H11" s="245">
        <f t="shared" si="0"/>
        <v>3176</v>
      </c>
      <c r="I11" s="402">
        <v>1272</v>
      </c>
      <c r="J11" s="402">
        <v>1992</v>
      </c>
      <c r="K11" s="403">
        <v>3111</v>
      </c>
      <c r="L11" s="402">
        <v>9</v>
      </c>
      <c r="M11" s="244"/>
      <c r="N11" s="184">
        <v>1011</v>
      </c>
      <c r="O11" s="245">
        <f t="shared" si="1"/>
        <v>7395</v>
      </c>
      <c r="P11" s="402">
        <v>576</v>
      </c>
      <c r="Q11" s="402">
        <v>0</v>
      </c>
      <c r="R11" s="403">
        <v>0</v>
      </c>
      <c r="S11" s="402">
        <v>121</v>
      </c>
      <c r="T11" s="244"/>
      <c r="U11" s="244">
        <f t="shared" si="2"/>
        <v>697</v>
      </c>
      <c r="V11" s="402">
        <v>13847</v>
      </c>
      <c r="W11" s="402">
        <v>0</v>
      </c>
      <c r="X11" s="403">
        <v>65</v>
      </c>
      <c r="Y11" s="402">
        <v>3</v>
      </c>
      <c r="Z11" s="244"/>
      <c r="AA11" s="184">
        <v>-1588</v>
      </c>
      <c r="AB11" s="245">
        <f t="shared" si="3"/>
        <v>12327</v>
      </c>
      <c r="AC11" s="402">
        <v>6058</v>
      </c>
      <c r="AD11" s="402">
        <v>6287</v>
      </c>
      <c r="AE11" s="403">
        <v>1166</v>
      </c>
      <c r="AF11" s="402">
        <v>50</v>
      </c>
      <c r="AG11" s="184">
        <v>673</v>
      </c>
      <c r="AH11" s="245">
        <f t="shared" si="4"/>
        <v>14234</v>
      </c>
    </row>
    <row r="12" spans="2:34" s="245" customFormat="1" ht="12.75">
      <c r="B12" s="497">
        <v>36617</v>
      </c>
      <c r="C12" s="402">
        <v>2</v>
      </c>
      <c r="D12" s="402">
        <v>0</v>
      </c>
      <c r="E12" s="403">
        <v>2552</v>
      </c>
      <c r="F12" s="402">
        <v>198</v>
      </c>
      <c r="G12" s="331">
        <v>-39</v>
      </c>
      <c r="H12" s="245">
        <f t="shared" si="0"/>
        <v>2713</v>
      </c>
      <c r="I12" s="402">
        <v>1183</v>
      </c>
      <c r="J12" s="402">
        <v>1852</v>
      </c>
      <c r="K12" s="403">
        <v>2258</v>
      </c>
      <c r="L12" s="402">
        <v>5</v>
      </c>
      <c r="M12" s="244"/>
      <c r="N12" s="184">
        <v>572</v>
      </c>
      <c r="O12" s="245">
        <f t="shared" si="1"/>
        <v>5870</v>
      </c>
      <c r="P12" s="402">
        <v>503</v>
      </c>
      <c r="Q12" s="402">
        <v>0</v>
      </c>
      <c r="R12" s="403">
        <v>0</v>
      </c>
      <c r="S12" s="402">
        <v>121</v>
      </c>
      <c r="T12" s="244"/>
      <c r="U12" s="244">
        <f t="shared" si="2"/>
        <v>624</v>
      </c>
      <c r="V12" s="402">
        <v>11545</v>
      </c>
      <c r="W12" s="402">
        <v>0</v>
      </c>
      <c r="X12" s="403">
        <v>74</v>
      </c>
      <c r="Y12" s="402">
        <v>2</v>
      </c>
      <c r="Z12" s="244"/>
      <c r="AA12" s="184">
        <v>-1215</v>
      </c>
      <c r="AB12" s="245">
        <f t="shared" si="3"/>
        <v>10406</v>
      </c>
      <c r="AC12" s="402">
        <v>5518</v>
      </c>
      <c r="AD12" s="402">
        <v>5050</v>
      </c>
      <c r="AE12" s="403">
        <v>780</v>
      </c>
      <c r="AF12" s="402">
        <v>22</v>
      </c>
      <c r="AG12" s="184">
        <v>546</v>
      </c>
      <c r="AH12" s="245">
        <f t="shared" si="4"/>
        <v>11916</v>
      </c>
    </row>
    <row r="13" spans="2:34" s="245" customFormat="1" ht="12.75">
      <c r="B13" s="496">
        <v>36647</v>
      </c>
      <c r="C13" s="402">
        <v>2</v>
      </c>
      <c r="D13" s="402">
        <v>0</v>
      </c>
      <c r="E13" s="403">
        <v>2239</v>
      </c>
      <c r="F13" s="402">
        <v>234</v>
      </c>
      <c r="G13" s="331">
        <v>257</v>
      </c>
      <c r="H13" s="245">
        <f t="shared" si="0"/>
        <v>2732</v>
      </c>
      <c r="I13" s="402">
        <v>1483</v>
      </c>
      <c r="J13" s="402">
        <v>1418</v>
      </c>
      <c r="K13" s="403">
        <v>2445</v>
      </c>
      <c r="L13" s="402">
        <v>6</v>
      </c>
      <c r="M13" s="244"/>
      <c r="N13" s="184">
        <v>900</v>
      </c>
      <c r="O13" s="245">
        <f t="shared" si="1"/>
        <v>6252</v>
      </c>
      <c r="P13" s="402">
        <v>508</v>
      </c>
      <c r="Q13" s="402">
        <v>0</v>
      </c>
      <c r="R13" s="403">
        <v>0</v>
      </c>
      <c r="S13" s="402">
        <v>107</v>
      </c>
      <c r="T13" s="244"/>
      <c r="U13" s="244">
        <f t="shared" si="2"/>
        <v>615</v>
      </c>
      <c r="V13" s="402">
        <v>11250</v>
      </c>
      <c r="W13" s="402">
        <v>0</v>
      </c>
      <c r="X13" s="403">
        <v>55</v>
      </c>
      <c r="Y13" s="402">
        <v>1</v>
      </c>
      <c r="Z13" s="244"/>
      <c r="AA13" s="184">
        <v>-2190</v>
      </c>
      <c r="AB13" s="245">
        <f t="shared" si="3"/>
        <v>9116</v>
      </c>
      <c r="AC13" s="402">
        <v>6418</v>
      </c>
      <c r="AD13" s="402">
        <v>3139</v>
      </c>
      <c r="AE13" s="403">
        <v>530</v>
      </c>
      <c r="AF13" s="402">
        <v>27</v>
      </c>
      <c r="AG13" s="184">
        <v>776</v>
      </c>
      <c r="AH13" s="245">
        <f t="shared" si="4"/>
        <v>10890</v>
      </c>
    </row>
    <row r="14" spans="2:34" s="245" customFormat="1" ht="12.75">
      <c r="B14" s="497">
        <v>36678</v>
      </c>
      <c r="C14" s="402">
        <v>2</v>
      </c>
      <c r="D14" s="402">
        <v>0</v>
      </c>
      <c r="E14" s="403">
        <v>1966</v>
      </c>
      <c r="F14" s="402">
        <v>331</v>
      </c>
      <c r="G14" s="331">
        <v>274</v>
      </c>
      <c r="H14" s="245">
        <f t="shared" si="0"/>
        <v>2573</v>
      </c>
      <c r="I14" s="402">
        <v>1392</v>
      </c>
      <c r="J14" s="402">
        <v>1729</v>
      </c>
      <c r="K14" s="403">
        <v>1522</v>
      </c>
      <c r="L14" s="402">
        <v>5</v>
      </c>
      <c r="M14" s="244"/>
      <c r="N14" s="184">
        <v>783</v>
      </c>
      <c r="O14" s="245">
        <f t="shared" si="1"/>
        <v>5431</v>
      </c>
      <c r="P14" s="402">
        <v>473</v>
      </c>
      <c r="Q14" s="402">
        <v>0</v>
      </c>
      <c r="R14" s="403">
        <v>1</v>
      </c>
      <c r="S14" s="402">
        <v>111</v>
      </c>
      <c r="T14" s="244"/>
      <c r="U14" s="244">
        <f t="shared" si="2"/>
        <v>585</v>
      </c>
      <c r="V14" s="402">
        <v>10746</v>
      </c>
      <c r="W14" s="402">
        <v>0</v>
      </c>
      <c r="X14" s="403">
        <v>42</v>
      </c>
      <c r="Y14" s="402">
        <v>1</v>
      </c>
      <c r="Z14" s="244"/>
      <c r="AA14" s="184">
        <v>-2321</v>
      </c>
      <c r="AB14" s="245">
        <f t="shared" si="3"/>
        <v>8468</v>
      </c>
      <c r="AC14" s="402">
        <v>5624</v>
      </c>
      <c r="AD14" s="402">
        <v>2867</v>
      </c>
      <c r="AE14" s="403">
        <v>424</v>
      </c>
      <c r="AF14" s="402">
        <v>34</v>
      </c>
      <c r="AG14" s="184">
        <v>1063</v>
      </c>
      <c r="AH14" s="245">
        <f t="shared" si="4"/>
        <v>10012</v>
      </c>
    </row>
    <row r="15" spans="2:34" s="245" customFormat="1" ht="12.75">
      <c r="B15" s="496">
        <v>36708</v>
      </c>
      <c r="C15" s="402">
        <v>1</v>
      </c>
      <c r="D15" s="402">
        <v>0</v>
      </c>
      <c r="E15" s="403">
        <v>1651</v>
      </c>
      <c r="F15" s="402">
        <v>217</v>
      </c>
      <c r="G15" s="331">
        <v>557</v>
      </c>
      <c r="H15" s="245">
        <f t="shared" si="0"/>
        <v>2426</v>
      </c>
      <c r="I15" s="402">
        <v>1285</v>
      </c>
      <c r="J15" s="402">
        <v>1734</v>
      </c>
      <c r="K15" s="403">
        <v>1502</v>
      </c>
      <c r="L15" s="402">
        <v>3</v>
      </c>
      <c r="M15" s="244"/>
      <c r="N15" s="184">
        <v>1201</v>
      </c>
      <c r="O15" s="245">
        <f t="shared" si="1"/>
        <v>5725</v>
      </c>
      <c r="P15" s="402">
        <v>491</v>
      </c>
      <c r="Q15" s="402">
        <v>0</v>
      </c>
      <c r="R15" s="403">
        <v>0</v>
      </c>
      <c r="S15" s="402">
        <v>111</v>
      </c>
      <c r="T15" s="244"/>
      <c r="U15" s="244">
        <f t="shared" si="2"/>
        <v>602</v>
      </c>
      <c r="V15" s="402">
        <v>10050</v>
      </c>
      <c r="W15" s="402">
        <v>0</v>
      </c>
      <c r="X15" s="403">
        <v>44</v>
      </c>
      <c r="Y15" s="402">
        <v>2</v>
      </c>
      <c r="Z15" s="244"/>
      <c r="AA15" s="184">
        <v>-2056</v>
      </c>
      <c r="AB15" s="245">
        <f t="shared" si="3"/>
        <v>8040</v>
      </c>
      <c r="AC15" s="402">
        <v>7231</v>
      </c>
      <c r="AD15" s="402">
        <v>2000</v>
      </c>
      <c r="AE15" s="403">
        <v>342</v>
      </c>
      <c r="AF15" s="402">
        <v>20</v>
      </c>
      <c r="AG15" s="184">
        <v>-234</v>
      </c>
      <c r="AH15" s="245">
        <f t="shared" si="4"/>
        <v>9359</v>
      </c>
    </row>
    <row r="16" spans="2:34" s="245" customFormat="1" ht="12.75">
      <c r="B16" s="497">
        <v>36739</v>
      </c>
      <c r="C16" s="402">
        <v>1</v>
      </c>
      <c r="D16" s="402">
        <v>0</v>
      </c>
      <c r="E16" s="403">
        <v>1886</v>
      </c>
      <c r="F16" s="402">
        <v>253</v>
      </c>
      <c r="G16" s="331">
        <v>651</v>
      </c>
      <c r="H16" s="245">
        <f t="shared" si="0"/>
        <v>2791</v>
      </c>
      <c r="I16" s="402">
        <v>1051</v>
      </c>
      <c r="J16" s="402">
        <v>1477</v>
      </c>
      <c r="K16" s="403">
        <v>2019</v>
      </c>
      <c r="L16" s="402">
        <v>4</v>
      </c>
      <c r="M16" s="244"/>
      <c r="N16" s="184">
        <v>1547</v>
      </c>
      <c r="O16" s="245">
        <f t="shared" si="1"/>
        <v>6098</v>
      </c>
      <c r="P16" s="402">
        <v>498</v>
      </c>
      <c r="Q16" s="402">
        <v>0</v>
      </c>
      <c r="R16" s="403">
        <v>1</v>
      </c>
      <c r="S16" s="402">
        <v>92</v>
      </c>
      <c r="T16" s="244"/>
      <c r="U16" s="244">
        <f t="shared" si="2"/>
        <v>591</v>
      </c>
      <c r="V16" s="402">
        <v>10724</v>
      </c>
      <c r="W16" s="402">
        <v>0</v>
      </c>
      <c r="X16" s="403">
        <v>57</v>
      </c>
      <c r="Y16" s="402">
        <v>2</v>
      </c>
      <c r="Z16" s="244"/>
      <c r="AA16" s="184">
        <v>-2342</v>
      </c>
      <c r="AB16" s="245">
        <f t="shared" si="3"/>
        <v>8441</v>
      </c>
      <c r="AC16" s="402">
        <v>7642</v>
      </c>
      <c r="AD16" s="402">
        <v>2427</v>
      </c>
      <c r="AE16" s="403">
        <v>347</v>
      </c>
      <c r="AF16" s="402">
        <v>22</v>
      </c>
      <c r="AG16" s="184">
        <v>10</v>
      </c>
      <c r="AH16" s="245">
        <f t="shared" si="4"/>
        <v>10448</v>
      </c>
    </row>
    <row r="17" spans="2:34" s="245" customFormat="1" ht="12.75">
      <c r="B17" s="496">
        <v>36770</v>
      </c>
      <c r="C17" s="402">
        <v>2</v>
      </c>
      <c r="D17" s="402">
        <v>0</v>
      </c>
      <c r="E17" s="403">
        <v>2126</v>
      </c>
      <c r="F17" s="402">
        <v>355</v>
      </c>
      <c r="G17" s="331">
        <v>289</v>
      </c>
      <c r="H17" s="245">
        <f t="shared" si="0"/>
        <v>2772</v>
      </c>
      <c r="I17" s="402">
        <v>829</v>
      </c>
      <c r="J17" s="402">
        <v>1663</v>
      </c>
      <c r="K17" s="403">
        <v>2340</v>
      </c>
      <c r="L17" s="402">
        <v>6</v>
      </c>
      <c r="M17" s="244"/>
      <c r="N17" s="184">
        <v>1496</v>
      </c>
      <c r="O17" s="245">
        <f t="shared" si="1"/>
        <v>6334</v>
      </c>
      <c r="P17" s="402">
        <v>528</v>
      </c>
      <c r="Q17" s="402">
        <v>0</v>
      </c>
      <c r="R17" s="403">
        <v>0</v>
      </c>
      <c r="S17" s="402">
        <v>73</v>
      </c>
      <c r="T17" s="244"/>
      <c r="U17" s="244">
        <f t="shared" si="2"/>
        <v>601</v>
      </c>
      <c r="V17" s="402">
        <v>11108</v>
      </c>
      <c r="W17" s="402">
        <v>0</v>
      </c>
      <c r="X17" s="403">
        <v>55</v>
      </c>
      <c r="Y17" s="402">
        <v>2</v>
      </c>
      <c r="Z17" s="244"/>
      <c r="AA17" s="184">
        <v>-2312</v>
      </c>
      <c r="AB17" s="245">
        <f t="shared" si="3"/>
        <v>8853</v>
      </c>
      <c r="AC17" s="402">
        <v>6224</v>
      </c>
      <c r="AD17" s="402">
        <v>3877</v>
      </c>
      <c r="AE17" s="403">
        <v>429</v>
      </c>
      <c r="AF17" s="402">
        <v>30</v>
      </c>
      <c r="AG17" s="184">
        <v>518</v>
      </c>
      <c r="AH17" s="245">
        <f t="shared" si="4"/>
        <v>11078</v>
      </c>
    </row>
    <row r="18" spans="2:34" s="245" customFormat="1" ht="12.75">
      <c r="B18" s="497">
        <v>36800</v>
      </c>
      <c r="C18" s="402">
        <v>2</v>
      </c>
      <c r="D18" s="402">
        <v>0</v>
      </c>
      <c r="E18" s="403">
        <v>2335</v>
      </c>
      <c r="F18" s="402">
        <v>406</v>
      </c>
      <c r="G18" s="331">
        <v>242</v>
      </c>
      <c r="H18" s="245">
        <f t="shared" si="0"/>
        <v>2985</v>
      </c>
      <c r="I18" s="402">
        <v>865</v>
      </c>
      <c r="J18" s="402">
        <v>1962</v>
      </c>
      <c r="K18" s="403">
        <v>2764</v>
      </c>
      <c r="L18" s="402">
        <v>8</v>
      </c>
      <c r="M18" s="244"/>
      <c r="N18" s="184">
        <v>1243</v>
      </c>
      <c r="O18" s="245">
        <f t="shared" si="1"/>
        <v>6842</v>
      </c>
      <c r="P18" s="402">
        <v>542</v>
      </c>
      <c r="Q18" s="402">
        <v>0</v>
      </c>
      <c r="R18" s="403">
        <v>0</v>
      </c>
      <c r="S18" s="402">
        <v>115</v>
      </c>
      <c r="T18" s="244"/>
      <c r="U18" s="244">
        <f t="shared" si="2"/>
        <v>657</v>
      </c>
      <c r="V18" s="402">
        <v>11799</v>
      </c>
      <c r="W18" s="402">
        <v>0</v>
      </c>
      <c r="X18" s="403">
        <v>43</v>
      </c>
      <c r="Y18" s="402">
        <v>3</v>
      </c>
      <c r="Z18" s="244"/>
      <c r="AA18" s="184">
        <v>-1856</v>
      </c>
      <c r="AB18" s="245">
        <f t="shared" si="3"/>
        <v>9989</v>
      </c>
      <c r="AC18" s="402">
        <v>6120</v>
      </c>
      <c r="AD18" s="402">
        <v>5039</v>
      </c>
      <c r="AE18" s="403">
        <v>543</v>
      </c>
      <c r="AF18" s="402">
        <v>44</v>
      </c>
      <c r="AG18" s="184">
        <v>405</v>
      </c>
      <c r="AH18" s="245">
        <f t="shared" si="4"/>
        <v>12151</v>
      </c>
    </row>
    <row r="19" spans="2:34" s="245" customFormat="1" ht="12.75">
      <c r="B19" s="496">
        <v>36831</v>
      </c>
      <c r="C19" s="402">
        <v>3</v>
      </c>
      <c r="D19" s="402">
        <v>0</v>
      </c>
      <c r="E19" s="403">
        <v>2672</v>
      </c>
      <c r="F19" s="402">
        <v>427</v>
      </c>
      <c r="G19" s="331">
        <v>7</v>
      </c>
      <c r="H19" s="245">
        <f t="shared" si="0"/>
        <v>3109</v>
      </c>
      <c r="I19" s="402">
        <v>1226</v>
      </c>
      <c r="J19" s="402">
        <v>1926</v>
      </c>
      <c r="K19" s="403">
        <v>3107</v>
      </c>
      <c r="L19" s="402">
        <v>7</v>
      </c>
      <c r="M19" s="244"/>
      <c r="N19" s="184">
        <v>813</v>
      </c>
      <c r="O19" s="245">
        <f t="shared" si="1"/>
        <v>7079</v>
      </c>
      <c r="P19" s="402">
        <v>556</v>
      </c>
      <c r="Q19" s="402">
        <v>0</v>
      </c>
      <c r="R19" s="403">
        <v>0</v>
      </c>
      <c r="S19" s="402">
        <v>115</v>
      </c>
      <c r="T19" s="244"/>
      <c r="U19" s="244">
        <f t="shared" si="2"/>
        <v>671</v>
      </c>
      <c r="V19" s="402">
        <v>12056</v>
      </c>
      <c r="W19" s="402">
        <v>0</v>
      </c>
      <c r="X19" s="403">
        <v>44</v>
      </c>
      <c r="Y19" s="402">
        <v>3</v>
      </c>
      <c r="Z19" s="244"/>
      <c r="AA19" s="184">
        <v>-996</v>
      </c>
      <c r="AB19" s="245">
        <f t="shared" si="3"/>
        <v>11107</v>
      </c>
      <c r="AC19" s="402">
        <v>7063</v>
      </c>
      <c r="AD19" s="402">
        <v>5222</v>
      </c>
      <c r="AE19" s="403">
        <v>824</v>
      </c>
      <c r="AF19" s="402">
        <v>40</v>
      </c>
      <c r="AG19" s="184">
        <v>12</v>
      </c>
      <c r="AH19" s="245">
        <f t="shared" si="4"/>
        <v>13161</v>
      </c>
    </row>
    <row r="20" spans="2:34" s="245" customFormat="1" ht="12.75">
      <c r="B20" s="497">
        <v>36861</v>
      </c>
      <c r="C20" s="402">
        <v>4</v>
      </c>
      <c r="D20" s="402">
        <v>0</v>
      </c>
      <c r="E20" s="403">
        <v>2984</v>
      </c>
      <c r="F20" s="402">
        <v>369</v>
      </c>
      <c r="G20" s="331">
        <v>-143</v>
      </c>
      <c r="H20" s="245">
        <f t="shared" si="0"/>
        <v>3214</v>
      </c>
      <c r="I20" s="402">
        <v>1377</v>
      </c>
      <c r="J20" s="402">
        <v>1978</v>
      </c>
      <c r="K20" s="403">
        <v>3177</v>
      </c>
      <c r="L20" s="402">
        <v>7</v>
      </c>
      <c r="M20" s="244"/>
      <c r="N20" s="184">
        <v>666</v>
      </c>
      <c r="O20" s="245">
        <f t="shared" si="1"/>
        <v>7205</v>
      </c>
      <c r="P20" s="402">
        <v>586</v>
      </c>
      <c r="Q20" s="402">
        <v>0</v>
      </c>
      <c r="R20" s="403">
        <v>1</v>
      </c>
      <c r="S20" s="402">
        <v>121</v>
      </c>
      <c r="T20" s="244"/>
      <c r="U20" s="244">
        <f t="shared" si="2"/>
        <v>708</v>
      </c>
      <c r="V20" s="402">
        <v>13380</v>
      </c>
      <c r="W20" s="402">
        <v>0</v>
      </c>
      <c r="X20" s="403">
        <v>69</v>
      </c>
      <c r="Y20" s="402">
        <v>2</v>
      </c>
      <c r="Z20" s="244"/>
      <c r="AA20" s="184">
        <v>-1002</v>
      </c>
      <c r="AB20" s="245">
        <f t="shared" si="3"/>
        <v>12449</v>
      </c>
      <c r="AC20" s="402">
        <v>7621</v>
      </c>
      <c r="AD20" s="402">
        <v>5557</v>
      </c>
      <c r="AE20" s="403">
        <v>945</v>
      </c>
      <c r="AF20" s="402">
        <v>36</v>
      </c>
      <c r="AG20" s="184">
        <v>320</v>
      </c>
      <c r="AH20" s="245">
        <f t="shared" si="4"/>
        <v>14479</v>
      </c>
    </row>
    <row r="21" spans="2:34" s="245" customFormat="1" ht="12.75">
      <c r="B21" s="496">
        <v>36892</v>
      </c>
      <c r="C21" s="397">
        <v>3</v>
      </c>
      <c r="D21" s="397">
        <v>0</v>
      </c>
      <c r="E21" s="398">
        <v>3389</v>
      </c>
      <c r="F21" s="397">
        <v>323</v>
      </c>
      <c r="G21" s="400">
        <v>-330</v>
      </c>
      <c r="H21" s="404">
        <f aca="true" t="shared" si="5" ref="H21:H32">+SUM(C21:G21)</f>
        <v>3385</v>
      </c>
      <c r="I21" s="397">
        <v>1442</v>
      </c>
      <c r="J21" s="397">
        <v>2005</v>
      </c>
      <c r="K21" s="398">
        <v>3677</v>
      </c>
      <c r="L21" s="397">
        <v>6</v>
      </c>
      <c r="M21" s="399"/>
      <c r="N21" s="401">
        <v>793</v>
      </c>
      <c r="O21" s="245">
        <f aca="true" t="shared" si="6" ref="O21:O32">+I21+K21+L21-M21+N21+J21</f>
        <v>7923</v>
      </c>
      <c r="P21" s="397">
        <v>568</v>
      </c>
      <c r="Q21" s="397">
        <v>0</v>
      </c>
      <c r="R21" s="398">
        <v>1</v>
      </c>
      <c r="S21" s="397">
        <v>124</v>
      </c>
      <c r="T21" s="399"/>
      <c r="U21" s="244">
        <f aca="true" t="shared" si="7" ref="U21:U32">+P21+R21+S21-T21+Q21</f>
        <v>693</v>
      </c>
      <c r="V21" s="547">
        <v>13953</v>
      </c>
      <c r="W21" s="547">
        <v>0</v>
      </c>
      <c r="X21" s="548">
        <v>69</v>
      </c>
      <c r="Y21" s="547">
        <v>3</v>
      </c>
      <c r="Z21" s="400"/>
      <c r="AA21" s="401">
        <v>-420</v>
      </c>
      <c r="AB21" s="245">
        <f aca="true" t="shared" si="8" ref="AB21:AB32">+V21+X21+Y21-Z21+W21+AA21</f>
        <v>13605</v>
      </c>
      <c r="AC21" s="397">
        <v>7817</v>
      </c>
      <c r="AD21" s="397">
        <v>6669</v>
      </c>
      <c r="AE21" s="398">
        <v>1161</v>
      </c>
      <c r="AF21" s="397">
        <v>35</v>
      </c>
      <c r="AG21" s="401">
        <v>8</v>
      </c>
      <c r="AH21" s="404">
        <f aca="true" t="shared" si="9" ref="AH21:AH32">+SUM(AC21:AF21)+AG21</f>
        <v>15690</v>
      </c>
    </row>
    <row r="22" spans="2:34" s="245" customFormat="1" ht="12.75">
      <c r="B22" s="497">
        <v>36923</v>
      </c>
      <c r="C22" s="402">
        <v>3</v>
      </c>
      <c r="D22" s="402">
        <v>0</v>
      </c>
      <c r="E22" s="403">
        <v>3115</v>
      </c>
      <c r="F22" s="402">
        <v>455</v>
      </c>
      <c r="G22" s="331">
        <v>-513</v>
      </c>
      <c r="H22" s="245">
        <f t="shared" si="5"/>
        <v>3060</v>
      </c>
      <c r="I22" s="402">
        <v>1250</v>
      </c>
      <c r="J22" s="402">
        <v>1791</v>
      </c>
      <c r="K22" s="403">
        <v>3715</v>
      </c>
      <c r="L22" s="402">
        <v>6</v>
      </c>
      <c r="M22" s="244"/>
      <c r="N22" s="184">
        <v>712</v>
      </c>
      <c r="O22" s="245">
        <f t="shared" si="6"/>
        <v>7474</v>
      </c>
      <c r="P22" s="402">
        <v>538</v>
      </c>
      <c r="Q22" s="402">
        <v>0</v>
      </c>
      <c r="R22" s="403">
        <v>0</v>
      </c>
      <c r="S22" s="402">
        <v>112</v>
      </c>
      <c r="T22" s="244"/>
      <c r="U22" s="244">
        <f t="shared" si="7"/>
        <v>650</v>
      </c>
      <c r="V22" s="549">
        <v>12438</v>
      </c>
      <c r="W22" s="549">
        <v>0</v>
      </c>
      <c r="X22" s="550">
        <v>71</v>
      </c>
      <c r="Y22" s="549">
        <v>3</v>
      </c>
      <c r="Z22" s="244"/>
      <c r="AA22" s="184">
        <v>151</v>
      </c>
      <c r="AB22" s="245">
        <f t="shared" si="8"/>
        <v>12663</v>
      </c>
      <c r="AC22" s="402">
        <v>7041</v>
      </c>
      <c r="AD22" s="402">
        <v>6273</v>
      </c>
      <c r="AE22" s="403">
        <v>1130</v>
      </c>
      <c r="AF22" s="402">
        <v>49</v>
      </c>
      <c r="AG22" s="184">
        <v>63</v>
      </c>
      <c r="AH22" s="245">
        <f t="shared" si="9"/>
        <v>14556</v>
      </c>
    </row>
    <row r="23" spans="2:34" s="245" customFormat="1" ht="12.75">
      <c r="B23" s="496">
        <v>36951</v>
      </c>
      <c r="C23" s="402">
        <v>3</v>
      </c>
      <c r="D23" s="402">
        <v>0</v>
      </c>
      <c r="E23" s="403">
        <v>3511</v>
      </c>
      <c r="F23" s="402">
        <v>390</v>
      </c>
      <c r="G23" s="331">
        <v>-618</v>
      </c>
      <c r="H23" s="245">
        <f t="shared" si="5"/>
        <v>3286</v>
      </c>
      <c r="I23" s="402">
        <v>1249</v>
      </c>
      <c r="J23" s="402">
        <v>1952</v>
      </c>
      <c r="K23" s="403">
        <v>3957</v>
      </c>
      <c r="L23" s="402">
        <v>5</v>
      </c>
      <c r="M23" s="244"/>
      <c r="N23" s="184">
        <v>638</v>
      </c>
      <c r="O23" s="245">
        <f t="shared" si="6"/>
        <v>7801</v>
      </c>
      <c r="P23" s="402">
        <v>596</v>
      </c>
      <c r="Q23" s="402">
        <v>0</v>
      </c>
      <c r="R23" s="403">
        <v>0</v>
      </c>
      <c r="S23" s="402">
        <v>125</v>
      </c>
      <c r="T23" s="244"/>
      <c r="U23" s="244">
        <f t="shared" si="7"/>
        <v>721</v>
      </c>
      <c r="V23" s="549">
        <v>11863</v>
      </c>
      <c r="W23" s="549">
        <v>0</v>
      </c>
      <c r="X23" s="550">
        <v>73</v>
      </c>
      <c r="Y23" s="549">
        <v>1</v>
      </c>
      <c r="Z23" s="244"/>
      <c r="AA23" s="184">
        <v>1099</v>
      </c>
      <c r="AB23" s="245">
        <f t="shared" si="8"/>
        <v>13036</v>
      </c>
      <c r="AC23" s="402">
        <v>7285</v>
      </c>
      <c r="AD23" s="402">
        <v>6624</v>
      </c>
      <c r="AE23" s="403">
        <v>1198</v>
      </c>
      <c r="AF23" s="402">
        <v>31</v>
      </c>
      <c r="AG23" s="184">
        <v>-88</v>
      </c>
      <c r="AH23" s="245">
        <f t="shared" si="9"/>
        <v>15050</v>
      </c>
    </row>
    <row r="24" spans="2:34" s="245" customFormat="1" ht="12.75">
      <c r="B24" s="497">
        <v>36982</v>
      </c>
      <c r="C24" s="402">
        <v>2</v>
      </c>
      <c r="D24" s="402">
        <v>0</v>
      </c>
      <c r="E24" s="403">
        <v>3044</v>
      </c>
      <c r="F24" s="402">
        <v>304</v>
      </c>
      <c r="G24" s="331">
        <v>-498</v>
      </c>
      <c r="H24" s="245">
        <f t="shared" si="5"/>
        <v>2852</v>
      </c>
      <c r="I24" s="402">
        <v>1059</v>
      </c>
      <c r="J24" s="402">
        <v>1910</v>
      </c>
      <c r="K24" s="403">
        <v>3279</v>
      </c>
      <c r="L24" s="402">
        <v>6</v>
      </c>
      <c r="M24" s="244"/>
      <c r="N24" s="184">
        <v>334</v>
      </c>
      <c r="O24" s="245">
        <f t="shared" si="6"/>
        <v>6588</v>
      </c>
      <c r="P24" s="402">
        <v>529</v>
      </c>
      <c r="Q24" s="402">
        <v>0</v>
      </c>
      <c r="R24" s="403">
        <v>0</v>
      </c>
      <c r="S24" s="402">
        <v>109</v>
      </c>
      <c r="T24" s="244"/>
      <c r="U24" s="244">
        <f t="shared" si="7"/>
        <v>638</v>
      </c>
      <c r="V24" s="549">
        <v>9226</v>
      </c>
      <c r="W24" s="549">
        <v>0</v>
      </c>
      <c r="X24" s="550">
        <v>73</v>
      </c>
      <c r="Y24" s="549">
        <v>2</v>
      </c>
      <c r="Z24" s="244"/>
      <c r="AA24" s="184">
        <v>1398</v>
      </c>
      <c r="AB24" s="245">
        <f t="shared" si="8"/>
        <v>10699</v>
      </c>
      <c r="AC24" s="402">
        <v>5608</v>
      </c>
      <c r="AD24" s="402">
        <v>5958</v>
      </c>
      <c r="AE24" s="403">
        <v>927</v>
      </c>
      <c r="AF24" s="402">
        <v>32</v>
      </c>
      <c r="AG24" s="184">
        <v>-129</v>
      </c>
      <c r="AH24" s="245">
        <f t="shared" si="9"/>
        <v>12396</v>
      </c>
    </row>
    <row r="25" spans="2:34" s="245" customFormat="1" ht="12.75">
      <c r="B25" s="496">
        <v>37012</v>
      </c>
      <c r="C25" s="402">
        <v>2</v>
      </c>
      <c r="D25" s="402">
        <v>0</v>
      </c>
      <c r="E25" s="403">
        <v>2196</v>
      </c>
      <c r="F25" s="402">
        <v>313</v>
      </c>
      <c r="G25" s="331">
        <v>232</v>
      </c>
      <c r="H25" s="245">
        <f t="shared" si="5"/>
        <v>2743</v>
      </c>
      <c r="I25" s="402">
        <v>1497</v>
      </c>
      <c r="J25" s="402">
        <v>1456</v>
      </c>
      <c r="K25" s="403">
        <v>2856</v>
      </c>
      <c r="L25" s="402">
        <v>6</v>
      </c>
      <c r="M25" s="244"/>
      <c r="N25" s="184">
        <v>533</v>
      </c>
      <c r="O25" s="245">
        <f t="shared" si="6"/>
        <v>6348</v>
      </c>
      <c r="P25" s="402">
        <v>535</v>
      </c>
      <c r="Q25" s="402">
        <v>0</v>
      </c>
      <c r="R25" s="403">
        <v>0</v>
      </c>
      <c r="S25" s="402">
        <v>93</v>
      </c>
      <c r="T25" s="244"/>
      <c r="U25" s="244">
        <f t="shared" si="7"/>
        <v>628</v>
      </c>
      <c r="V25" s="549">
        <v>7856</v>
      </c>
      <c r="W25" s="549">
        <v>0</v>
      </c>
      <c r="X25" s="550">
        <v>72</v>
      </c>
      <c r="Y25" s="549">
        <v>2</v>
      </c>
      <c r="Z25" s="244"/>
      <c r="AA25" s="184">
        <v>1216</v>
      </c>
      <c r="AB25" s="245">
        <f t="shared" si="8"/>
        <v>9146</v>
      </c>
      <c r="AC25" s="402">
        <v>6109</v>
      </c>
      <c r="AD25" s="402">
        <v>5521</v>
      </c>
      <c r="AE25" s="403">
        <v>536</v>
      </c>
      <c r="AF25" s="402">
        <v>36</v>
      </c>
      <c r="AG25" s="184">
        <v>-1093</v>
      </c>
      <c r="AH25" s="245">
        <f t="shared" si="9"/>
        <v>11109</v>
      </c>
    </row>
    <row r="26" spans="2:34" s="245" customFormat="1" ht="12.75">
      <c r="B26" s="497">
        <v>37043</v>
      </c>
      <c r="C26" s="402">
        <v>2</v>
      </c>
      <c r="D26" s="402">
        <v>0</v>
      </c>
      <c r="E26" s="403">
        <v>1788</v>
      </c>
      <c r="F26" s="402">
        <v>294</v>
      </c>
      <c r="G26" s="331">
        <v>517</v>
      </c>
      <c r="H26" s="245">
        <f t="shared" si="5"/>
        <v>2601</v>
      </c>
      <c r="I26" s="402">
        <v>1256</v>
      </c>
      <c r="J26" s="402">
        <v>1861</v>
      </c>
      <c r="K26" s="403">
        <v>2306</v>
      </c>
      <c r="L26" s="402">
        <v>4</v>
      </c>
      <c r="M26" s="244"/>
      <c r="N26" s="184">
        <v>-57</v>
      </c>
      <c r="O26" s="245">
        <f t="shared" si="6"/>
        <v>5370</v>
      </c>
      <c r="P26" s="402">
        <v>508</v>
      </c>
      <c r="Q26" s="402">
        <v>0</v>
      </c>
      <c r="R26" s="403">
        <v>0</v>
      </c>
      <c r="S26" s="402">
        <v>106</v>
      </c>
      <c r="T26" s="244"/>
      <c r="U26" s="244">
        <f t="shared" si="7"/>
        <v>614</v>
      </c>
      <c r="V26" s="549">
        <v>7551</v>
      </c>
      <c r="W26" s="549">
        <v>0</v>
      </c>
      <c r="X26" s="550">
        <v>65</v>
      </c>
      <c r="Y26" s="549">
        <v>2</v>
      </c>
      <c r="Z26" s="244"/>
      <c r="AA26" s="184">
        <v>486</v>
      </c>
      <c r="AB26" s="245">
        <f t="shared" si="8"/>
        <v>8104</v>
      </c>
      <c r="AC26" s="402">
        <v>5104</v>
      </c>
      <c r="AD26" s="402">
        <v>4206</v>
      </c>
      <c r="AE26" s="403">
        <v>474</v>
      </c>
      <c r="AF26" s="402">
        <v>27</v>
      </c>
      <c r="AG26" s="184">
        <v>106</v>
      </c>
      <c r="AH26" s="245">
        <f t="shared" si="9"/>
        <v>9917</v>
      </c>
    </row>
    <row r="27" spans="2:34" s="245" customFormat="1" ht="12.75">
      <c r="B27" s="496">
        <v>37073</v>
      </c>
      <c r="C27" s="402">
        <v>1</v>
      </c>
      <c r="D27" s="402">
        <v>0</v>
      </c>
      <c r="E27" s="403">
        <v>1719</v>
      </c>
      <c r="F27" s="402">
        <v>213</v>
      </c>
      <c r="G27" s="331">
        <v>522</v>
      </c>
      <c r="H27" s="245">
        <f t="shared" si="5"/>
        <v>2455</v>
      </c>
      <c r="I27" s="402">
        <v>928</v>
      </c>
      <c r="J27" s="402">
        <v>1878</v>
      </c>
      <c r="K27" s="403">
        <v>1926</v>
      </c>
      <c r="L27" s="402">
        <v>5</v>
      </c>
      <c r="M27" s="244"/>
      <c r="N27" s="184">
        <v>977</v>
      </c>
      <c r="O27" s="245">
        <f t="shared" si="6"/>
        <v>5714</v>
      </c>
      <c r="P27" s="402">
        <v>528</v>
      </c>
      <c r="Q27" s="402">
        <v>0</v>
      </c>
      <c r="R27" s="403">
        <v>0</v>
      </c>
      <c r="S27" s="402">
        <v>123</v>
      </c>
      <c r="T27" s="244"/>
      <c r="U27" s="244">
        <f t="shared" si="7"/>
        <v>651</v>
      </c>
      <c r="V27" s="549">
        <v>6824</v>
      </c>
      <c r="W27" s="549">
        <v>0</v>
      </c>
      <c r="X27" s="550">
        <v>82</v>
      </c>
      <c r="Y27" s="549">
        <v>2</v>
      </c>
      <c r="Z27" s="244"/>
      <c r="AA27" s="184">
        <v>693</v>
      </c>
      <c r="AB27" s="245">
        <f t="shared" si="8"/>
        <v>7601</v>
      </c>
      <c r="AC27" s="402">
        <v>5681</v>
      </c>
      <c r="AD27" s="402">
        <v>4291</v>
      </c>
      <c r="AE27" s="403">
        <v>420</v>
      </c>
      <c r="AF27" s="402">
        <v>25</v>
      </c>
      <c r="AG27" s="184">
        <v>-1362</v>
      </c>
      <c r="AH27" s="245">
        <f t="shared" si="9"/>
        <v>9055</v>
      </c>
    </row>
    <row r="28" spans="2:34" s="245" customFormat="1" ht="12.75">
      <c r="B28" s="497">
        <v>37104</v>
      </c>
      <c r="C28" s="402">
        <v>1</v>
      </c>
      <c r="D28" s="402">
        <v>0</v>
      </c>
      <c r="E28" s="403">
        <v>1775</v>
      </c>
      <c r="F28" s="402">
        <v>319</v>
      </c>
      <c r="G28" s="331">
        <v>687</v>
      </c>
      <c r="H28" s="245">
        <f t="shared" si="5"/>
        <v>2782</v>
      </c>
      <c r="I28" s="402">
        <v>849</v>
      </c>
      <c r="J28" s="402">
        <v>1603</v>
      </c>
      <c r="K28" s="403">
        <v>2291</v>
      </c>
      <c r="L28" s="402">
        <v>5</v>
      </c>
      <c r="M28" s="244"/>
      <c r="N28" s="184">
        <v>1235</v>
      </c>
      <c r="O28" s="245">
        <f t="shared" si="6"/>
        <v>5983</v>
      </c>
      <c r="P28" s="402">
        <v>518</v>
      </c>
      <c r="Q28" s="402">
        <v>0</v>
      </c>
      <c r="R28" s="403">
        <v>0</v>
      </c>
      <c r="S28" s="402">
        <v>132</v>
      </c>
      <c r="T28" s="244"/>
      <c r="U28" s="244">
        <f t="shared" si="7"/>
        <v>650</v>
      </c>
      <c r="V28" s="549">
        <v>7814</v>
      </c>
      <c r="W28" s="549">
        <v>0</v>
      </c>
      <c r="X28" s="550">
        <v>71</v>
      </c>
      <c r="Y28" s="549">
        <v>2</v>
      </c>
      <c r="Z28" s="244"/>
      <c r="AA28" s="184">
        <v>126</v>
      </c>
      <c r="AB28" s="245">
        <f t="shared" si="8"/>
        <v>8013</v>
      </c>
      <c r="AC28" s="402">
        <v>6465</v>
      </c>
      <c r="AD28" s="402">
        <v>4631</v>
      </c>
      <c r="AE28" s="403">
        <v>400</v>
      </c>
      <c r="AF28" s="402">
        <v>37</v>
      </c>
      <c r="AG28" s="184">
        <v>-1362</v>
      </c>
      <c r="AH28" s="245">
        <f t="shared" si="9"/>
        <v>10171</v>
      </c>
    </row>
    <row r="29" spans="2:34" s="245" customFormat="1" ht="12.75">
      <c r="B29" s="496">
        <v>37135</v>
      </c>
      <c r="C29" s="402">
        <v>2</v>
      </c>
      <c r="D29" s="402">
        <v>0</v>
      </c>
      <c r="E29" s="403">
        <v>2089</v>
      </c>
      <c r="F29" s="402">
        <v>294</v>
      </c>
      <c r="G29" s="331">
        <v>381</v>
      </c>
      <c r="H29" s="245">
        <f t="shared" si="5"/>
        <v>2766</v>
      </c>
      <c r="I29" s="402">
        <v>812</v>
      </c>
      <c r="J29" s="402">
        <v>1587</v>
      </c>
      <c r="K29" s="403">
        <v>2371</v>
      </c>
      <c r="L29" s="402">
        <v>5</v>
      </c>
      <c r="M29" s="244"/>
      <c r="N29" s="184">
        <v>1441</v>
      </c>
      <c r="O29" s="245">
        <f t="shared" si="6"/>
        <v>6216</v>
      </c>
      <c r="P29" s="402">
        <v>536</v>
      </c>
      <c r="Q29" s="402">
        <v>0</v>
      </c>
      <c r="R29" s="403">
        <v>0</v>
      </c>
      <c r="S29" s="402">
        <v>117</v>
      </c>
      <c r="T29" s="244"/>
      <c r="U29" s="244">
        <f t="shared" si="7"/>
        <v>653</v>
      </c>
      <c r="V29" s="549">
        <v>7635</v>
      </c>
      <c r="W29" s="549">
        <v>0</v>
      </c>
      <c r="X29" s="550">
        <v>62</v>
      </c>
      <c r="Y29" s="549">
        <v>1</v>
      </c>
      <c r="Z29" s="244"/>
      <c r="AA29" s="184">
        <v>678</v>
      </c>
      <c r="AB29" s="245">
        <f t="shared" si="8"/>
        <v>8376</v>
      </c>
      <c r="AC29" s="402">
        <v>7371</v>
      </c>
      <c r="AD29" s="402">
        <v>5636</v>
      </c>
      <c r="AE29" s="403">
        <v>421</v>
      </c>
      <c r="AF29" s="402">
        <v>33</v>
      </c>
      <c r="AG29" s="184">
        <v>-2529</v>
      </c>
      <c r="AH29" s="245">
        <f t="shared" si="9"/>
        <v>10932</v>
      </c>
    </row>
    <row r="30" spans="2:34" s="245" customFormat="1" ht="12.75">
      <c r="B30" s="497">
        <v>37165</v>
      </c>
      <c r="C30" s="402">
        <v>3</v>
      </c>
      <c r="D30" s="402">
        <v>0</v>
      </c>
      <c r="E30" s="403">
        <v>2179</v>
      </c>
      <c r="F30" s="402">
        <v>524</v>
      </c>
      <c r="G30" s="331">
        <v>319</v>
      </c>
      <c r="H30" s="245">
        <f t="shared" si="5"/>
        <v>3025</v>
      </c>
      <c r="I30" s="402">
        <v>939</v>
      </c>
      <c r="J30" s="402">
        <v>1964</v>
      </c>
      <c r="K30" s="403">
        <v>2811</v>
      </c>
      <c r="L30" s="402">
        <v>7</v>
      </c>
      <c r="M30" s="244"/>
      <c r="N30" s="184">
        <v>1223</v>
      </c>
      <c r="O30" s="245">
        <f t="shared" si="6"/>
        <v>6944</v>
      </c>
      <c r="P30" s="402">
        <v>559</v>
      </c>
      <c r="Q30" s="402">
        <v>0</v>
      </c>
      <c r="R30" s="403">
        <v>0</v>
      </c>
      <c r="S30" s="402">
        <v>128</v>
      </c>
      <c r="T30" s="244"/>
      <c r="U30" s="244">
        <f t="shared" si="7"/>
        <v>687</v>
      </c>
      <c r="V30" s="549">
        <v>9871</v>
      </c>
      <c r="W30" s="549">
        <v>0</v>
      </c>
      <c r="X30" s="550">
        <v>73</v>
      </c>
      <c r="Y30" s="549">
        <v>3</v>
      </c>
      <c r="Z30" s="244"/>
      <c r="AA30" s="184">
        <v>53</v>
      </c>
      <c r="AB30" s="245">
        <f t="shared" si="8"/>
        <v>10000</v>
      </c>
      <c r="AC30" s="402">
        <v>6475</v>
      </c>
      <c r="AD30" s="402">
        <v>6713</v>
      </c>
      <c r="AE30" s="403">
        <v>614</v>
      </c>
      <c r="AF30" s="402">
        <v>57</v>
      </c>
      <c r="AG30" s="184">
        <v>-1623</v>
      </c>
      <c r="AH30" s="245">
        <f t="shared" si="9"/>
        <v>12236</v>
      </c>
    </row>
    <row r="31" spans="2:34" s="245" customFormat="1" ht="12.75">
      <c r="B31" s="496">
        <v>37196</v>
      </c>
      <c r="C31" s="402">
        <v>2</v>
      </c>
      <c r="D31" s="402">
        <v>0</v>
      </c>
      <c r="E31" s="403">
        <v>3193</v>
      </c>
      <c r="F31" s="402">
        <v>519</v>
      </c>
      <c r="G31" s="331">
        <v>-548</v>
      </c>
      <c r="H31" s="245">
        <f t="shared" si="5"/>
        <v>3166</v>
      </c>
      <c r="I31" s="402">
        <v>1019</v>
      </c>
      <c r="J31" s="402">
        <v>1927</v>
      </c>
      <c r="K31" s="403">
        <v>3399</v>
      </c>
      <c r="L31" s="402">
        <v>9</v>
      </c>
      <c r="M31" s="244"/>
      <c r="N31" s="184">
        <v>1047</v>
      </c>
      <c r="O31" s="245">
        <f t="shared" si="6"/>
        <v>7401</v>
      </c>
      <c r="P31" s="402">
        <v>559</v>
      </c>
      <c r="Q31" s="402">
        <v>0</v>
      </c>
      <c r="R31" s="403">
        <v>1</v>
      </c>
      <c r="S31" s="402">
        <v>138</v>
      </c>
      <c r="T31" s="244"/>
      <c r="U31" s="244">
        <f t="shared" si="7"/>
        <v>698</v>
      </c>
      <c r="V31" s="549">
        <v>12357</v>
      </c>
      <c r="W31" s="549">
        <v>0</v>
      </c>
      <c r="X31" s="550">
        <v>78</v>
      </c>
      <c r="Y31" s="549">
        <v>5</v>
      </c>
      <c r="Z31" s="244"/>
      <c r="AA31" s="184">
        <v>-955</v>
      </c>
      <c r="AB31" s="245">
        <f t="shared" si="8"/>
        <v>11485</v>
      </c>
      <c r="AC31" s="402">
        <v>6461</v>
      </c>
      <c r="AD31" s="402">
        <v>6363</v>
      </c>
      <c r="AE31" s="403">
        <v>1067</v>
      </c>
      <c r="AF31" s="402">
        <v>68</v>
      </c>
      <c r="AG31" s="184">
        <v>57</v>
      </c>
      <c r="AH31" s="245">
        <f t="shared" si="9"/>
        <v>14016</v>
      </c>
    </row>
    <row r="32" spans="2:34" s="245" customFormat="1" ht="12.75">
      <c r="B32" s="497">
        <v>37226</v>
      </c>
      <c r="C32" s="402">
        <v>3</v>
      </c>
      <c r="D32" s="402">
        <v>0</v>
      </c>
      <c r="E32" s="403">
        <v>3674</v>
      </c>
      <c r="F32" s="402">
        <v>362</v>
      </c>
      <c r="G32" s="331">
        <v>-728</v>
      </c>
      <c r="H32" s="245">
        <f t="shared" si="5"/>
        <v>3311</v>
      </c>
      <c r="I32" s="402">
        <v>987</v>
      </c>
      <c r="J32" s="402">
        <v>1945</v>
      </c>
      <c r="K32" s="403">
        <v>3820</v>
      </c>
      <c r="L32" s="402">
        <v>7</v>
      </c>
      <c r="M32" s="244"/>
      <c r="N32" s="184">
        <v>1083</v>
      </c>
      <c r="O32" s="245">
        <f t="shared" si="6"/>
        <v>7842</v>
      </c>
      <c r="P32" s="402">
        <v>600</v>
      </c>
      <c r="Q32" s="402">
        <v>0</v>
      </c>
      <c r="R32" s="403">
        <v>1</v>
      </c>
      <c r="S32" s="402">
        <v>144</v>
      </c>
      <c r="T32" s="244"/>
      <c r="U32" s="244">
        <f t="shared" si="7"/>
        <v>745</v>
      </c>
      <c r="V32" s="549">
        <v>13593</v>
      </c>
      <c r="W32" s="549">
        <v>0</v>
      </c>
      <c r="X32" s="550">
        <v>73</v>
      </c>
      <c r="Y32" s="549">
        <v>3</v>
      </c>
      <c r="Z32" s="244"/>
      <c r="AA32" s="184">
        <v>-933</v>
      </c>
      <c r="AB32" s="245">
        <f t="shared" si="8"/>
        <v>12736</v>
      </c>
      <c r="AC32" s="402">
        <v>7037</v>
      </c>
      <c r="AD32" s="402">
        <v>6325</v>
      </c>
      <c r="AE32" s="403">
        <v>1313</v>
      </c>
      <c r="AF32" s="402">
        <v>48</v>
      </c>
      <c r="AG32" s="184">
        <v>661</v>
      </c>
      <c r="AH32" s="245">
        <f t="shared" si="9"/>
        <v>15384</v>
      </c>
    </row>
    <row r="33" spans="2:34" s="243" customFormat="1" ht="12.75">
      <c r="B33" s="498"/>
      <c r="F33" s="262"/>
      <c r="G33" s="262"/>
      <c r="H33" s="244"/>
      <c r="M33" s="244"/>
      <c r="O33" s="244"/>
      <c r="Z33" s="244"/>
      <c r="AA33" s="244"/>
      <c r="AB33" s="244"/>
      <c r="AH33" s="244"/>
    </row>
    <row r="34" spans="2:34" s="243" customFormat="1" ht="12.75">
      <c r="B34" s="498"/>
      <c r="F34" s="262"/>
      <c r="G34" s="262"/>
      <c r="H34" s="244"/>
      <c r="O34" s="244"/>
      <c r="Z34" s="244"/>
      <c r="AA34" s="244"/>
      <c r="AB34" s="244"/>
      <c r="AH34" s="244"/>
    </row>
    <row r="35" spans="2:34" s="243" customFormat="1" ht="12.75">
      <c r="B35" s="498"/>
      <c r="F35" s="262"/>
      <c r="G35" s="262"/>
      <c r="H35" s="244"/>
      <c r="O35" s="244"/>
      <c r="Z35" s="244"/>
      <c r="AA35" s="244"/>
      <c r="AB35" s="244"/>
      <c r="AH35" s="244"/>
    </row>
    <row r="36" spans="1:34" s="243" customFormat="1" ht="12.75">
      <c r="A36" s="200"/>
      <c r="B36" s="245"/>
      <c r="F36" s="262"/>
      <c r="G36" s="262"/>
      <c r="H36" s="244"/>
      <c r="I36" s="412"/>
      <c r="J36" s="412"/>
      <c r="O36" s="244"/>
      <c r="Z36" s="244"/>
      <c r="AA36" s="244"/>
      <c r="AB36" s="244"/>
      <c r="AH36" s="244"/>
    </row>
    <row r="37" spans="1:35" s="243" customFormat="1" ht="12.75">
      <c r="A37" s="263"/>
      <c r="B37" s="499" t="s">
        <v>197</v>
      </c>
      <c r="C37" s="263">
        <f>SUM(C9:C20)</f>
        <v>30</v>
      </c>
      <c r="D37" s="263"/>
      <c r="E37" s="263">
        <f>SUM(E9:E20)</f>
        <v>29957</v>
      </c>
      <c r="F37" s="336">
        <f>SUM(F9:F20)</f>
        <v>4243</v>
      </c>
      <c r="G37" s="336">
        <f>SUM(G9:G20)</f>
        <v>666</v>
      </c>
      <c r="H37" s="244">
        <f>SUM(H9:H20)</f>
        <v>34896</v>
      </c>
      <c r="I37" s="244">
        <f aca="true" t="shared" si="10" ref="I37:S37">SUM(I9:I20)</f>
        <v>14360</v>
      </c>
      <c r="J37" s="244">
        <f>SUM(J9:J20)</f>
        <v>21573</v>
      </c>
      <c r="K37" s="244">
        <f t="shared" si="10"/>
        <v>31178</v>
      </c>
      <c r="L37" s="244">
        <f t="shared" si="10"/>
        <v>79</v>
      </c>
      <c r="M37" s="244">
        <f t="shared" si="10"/>
        <v>0</v>
      </c>
      <c r="N37" s="244">
        <f t="shared" si="10"/>
        <v>11881</v>
      </c>
      <c r="O37" s="244">
        <f t="shared" si="10"/>
        <v>79071</v>
      </c>
      <c r="P37" s="244">
        <f t="shared" si="10"/>
        <v>6352</v>
      </c>
      <c r="Q37" s="244"/>
      <c r="R37" s="244">
        <f t="shared" si="10"/>
        <v>4</v>
      </c>
      <c r="S37" s="244">
        <f t="shared" si="10"/>
        <v>1322</v>
      </c>
      <c r="T37" s="244"/>
      <c r="U37" s="244">
        <f>SUM(U9:U20)</f>
        <v>7678</v>
      </c>
      <c r="V37" s="244">
        <f>SUM(V9:V20)</f>
        <v>142134</v>
      </c>
      <c r="W37" s="244"/>
      <c r="X37" s="244">
        <f>SUM(X9:X20)</f>
        <v>683</v>
      </c>
      <c r="Y37" s="244">
        <f aca="true" t="shared" si="11" ref="Y37:AH37">SUM(Y9:Y20)</f>
        <v>29</v>
      </c>
      <c r="Z37" s="244">
        <f>SUM(Z9:Z20)</f>
        <v>0</v>
      </c>
      <c r="AA37" s="244">
        <f>SUM(AA9:AA20)</f>
        <v>-19023</v>
      </c>
      <c r="AB37" s="244">
        <f t="shared" si="11"/>
        <v>123823</v>
      </c>
      <c r="AC37" s="244">
        <f t="shared" si="11"/>
        <v>77845</v>
      </c>
      <c r="AD37" s="244">
        <f>SUM(AD9:AD20)</f>
        <v>54757</v>
      </c>
      <c r="AE37" s="244">
        <f t="shared" si="11"/>
        <v>8854</v>
      </c>
      <c r="AF37" s="244">
        <f t="shared" si="11"/>
        <v>438</v>
      </c>
      <c r="AG37" s="244">
        <f t="shared" si="11"/>
        <v>4687</v>
      </c>
      <c r="AH37" s="244">
        <f t="shared" si="11"/>
        <v>146581</v>
      </c>
      <c r="AI37" s="263"/>
    </row>
    <row r="38" spans="1:35" s="248" customFormat="1" ht="12.75">
      <c r="A38" s="263"/>
      <c r="B38" s="499" t="s">
        <v>197</v>
      </c>
      <c r="C38" s="263">
        <f>SUM(C21:C32)</f>
        <v>27</v>
      </c>
      <c r="D38" s="263"/>
      <c r="E38" s="263">
        <f>SUM(E21:E32)</f>
        <v>31672</v>
      </c>
      <c r="F38" s="336">
        <f>SUM(F21:F32)</f>
        <v>4310</v>
      </c>
      <c r="G38" s="336">
        <f>SUM(G21:G32)</f>
        <v>-577</v>
      </c>
      <c r="H38" s="244">
        <f>SUM(H21:H32)</f>
        <v>35432</v>
      </c>
      <c r="I38" s="244">
        <f aca="true" t="shared" si="12" ref="I38:S38">SUM(I21:I32)</f>
        <v>13287</v>
      </c>
      <c r="J38" s="244">
        <f>SUM(J21:J32)</f>
        <v>21879</v>
      </c>
      <c r="K38" s="244">
        <f t="shared" si="12"/>
        <v>36408</v>
      </c>
      <c r="L38" s="244">
        <f t="shared" si="12"/>
        <v>71</v>
      </c>
      <c r="M38" s="244">
        <f t="shared" si="12"/>
        <v>0</v>
      </c>
      <c r="N38" s="244">
        <f t="shared" si="12"/>
        <v>9959</v>
      </c>
      <c r="O38" s="244">
        <f t="shared" si="12"/>
        <v>81604</v>
      </c>
      <c r="P38" s="244">
        <f t="shared" si="12"/>
        <v>6574</v>
      </c>
      <c r="Q38" s="244"/>
      <c r="R38" s="244">
        <f t="shared" si="12"/>
        <v>3</v>
      </c>
      <c r="S38" s="244">
        <f t="shared" si="12"/>
        <v>1451</v>
      </c>
      <c r="T38" s="244"/>
      <c r="U38" s="244">
        <f>SUM(U21:U32)</f>
        <v>8028</v>
      </c>
      <c r="V38" s="244">
        <f>SUM(V21:V32)</f>
        <v>120981</v>
      </c>
      <c r="W38" s="244"/>
      <c r="X38" s="244">
        <f>SUM(X21:X32)</f>
        <v>862</v>
      </c>
      <c r="Y38" s="244">
        <f aca="true" t="shared" si="13" ref="Y38:AH38">SUM(Y21:Y32)</f>
        <v>29</v>
      </c>
      <c r="Z38" s="244">
        <f>SUM(Z21:Z32)</f>
        <v>0</v>
      </c>
      <c r="AA38" s="244">
        <f>SUM(AA21:AA32)</f>
        <v>3592</v>
      </c>
      <c r="AB38" s="244">
        <f t="shared" si="13"/>
        <v>125464</v>
      </c>
      <c r="AC38" s="244">
        <f t="shared" si="13"/>
        <v>78454</v>
      </c>
      <c r="AD38" s="244">
        <f>SUM(AD21:AD32)</f>
        <v>69210</v>
      </c>
      <c r="AE38" s="244">
        <f t="shared" si="13"/>
        <v>9661</v>
      </c>
      <c r="AF38" s="244">
        <f t="shared" si="13"/>
        <v>478</v>
      </c>
      <c r="AG38" s="244">
        <f t="shared" si="13"/>
        <v>-7291</v>
      </c>
      <c r="AH38" s="244">
        <f t="shared" si="13"/>
        <v>150512</v>
      </c>
      <c r="AI38" s="263"/>
    </row>
    <row r="39" spans="1:35" s="243" customFormat="1" ht="12.75">
      <c r="A39" s="263"/>
      <c r="B39" s="499" t="s">
        <v>197</v>
      </c>
      <c r="C39" s="263">
        <f>SUM(C9:C32)</f>
        <v>57</v>
      </c>
      <c r="D39" s="263"/>
      <c r="E39" s="263">
        <f>SUM(E9:E32)</f>
        <v>61629</v>
      </c>
      <c r="F39" s="336">
        <f>SUM(F9:F32)</f>
        <v>8553</v>
      </c>
      <c r="G39" s="336">
        <f>SUM(G9:G32)</f>
        <v>89</v>
      </c>
      <c r="H39" s="244">
        <f>SUM(H9:H32)</f>
        <v>70328</v>
      </c>
      <c r="I39" s="263">
        <f aca="true" t="shared" si="14" ref="I39:S39">SUM(I9:I32)</f>
        <v>27647</v>
      </c>
      <c r="J39" s="263">
        <f>SUM(J9:J32)</f>
        <v>43452</v>
      </c>
      <c r="K39" s="263">
        <f t="shared" si="14"/>
        <v>67586</v>
      </c>
      <c r="L39" s="263">
        <f t="shared" si="14"/>
        <v>150</v>
      </c>
      <c r="M39" s="263">
        <f>SUM(M9:M32)</f>
        <v>0</v>
      </c>
      <c r="N39" s="263">
        <f>SUM(N9:N32)</f>
        <v>21840</v>
      </c>
      <c r="O39" s="244">
        <f t="shared" si="14"/>
        <v>160675</v>
      </c>
      <c r="P39" s="263">
        <f t="shared" si="14"/>
        <v>12926</v>
      </c>
      <c r="Q39" s="263"/>
      <c r="R39" s="263">
        <f t="shared" si="14"/>
        <v>7</v>
      </c>
      <c r="S39" s="263">
        <f t="shared" si="14"/>
        <v>2773</v>
      </c>
      <c r="T39" s="263"/>
      <c r="U39" s="263">
        <f>SUM(U9:U32)</f>
        <v>15706</v>
      </c>
      <c r="V39" s="263">
        <f>SUM(V9:V32)</f>
        <v>263115</v>
      </c>
      <c r="W39" s="263"/>
      <c r="X39" s="263">
        <f aca="true" t="shared" si="15" ref="X39:AH39">SUM(X9:X32)</f>
        <v>1545</v>
      </c>
      <c r="Y39" s="263">
        <f t="shared" si="15"/>
        <v>58</v>
      </c>
      <c r="Z39" s="244"/>
      <c r="AA39" s="244"/>
      <c r="AB39" s="244">
        <f t="shared" si="15"/>
        <v>249287</v>
      </c>
      <c r="AC39" s="263">
        <f t="shared" si="15"/>
        <v>156299</v>
      </c>
      <c r="AD39" s="263">
        <f>SUM(AD9:AD32)</f>
        <v>123967</v>
      </c>
      <c r="AE39" s="263">
        <f t="shared" si="15"/>
        <v>18515</v>
      </c>
      <c r="AF39" s="263">
        <f t="shared" si="15"/>
        <v>916</v>
      </c>
      <c r="AG39" s="263">
        <f>SUM(AG9:AG32)</f>
        <v>-2604</v>
      </c>
      <c r="AH39" s="244">
        <f t="shared" si="15"/>
        <v>297093</v>
      </c>
      <c r="AI39" s="263"/>
    </row>
    <row r="40" spans="1:38" ht="12.75">
      <c r="A40" s="263"/>
      <c r="C40" s="263">
        <f>+C39-C38-C37</f>
        <v>0</v>
      </c>
      <c r="D40" s="263"/>
      <c r="E40" s="263">
        <f>+E39-E38-E37</f>
        <v>0</v>
      </c>
      <c r="F40" s="336">
        <f>+F39-F38-F37</f>
        <v>0</v>
      </c>
      <c r="G40" s="336">
        <f>+G39-G38-G37</f>
        <v>0</v>
      </c>
      <c r="H40" s="244">
        <f>+H39-H38-H37</f>
        <v>0</v>
      </c>
      <c r="I40" s="263">
        <f aca="true" t="shared" si="16" ref="I40:S40">+I39-I38-I37</f>
        <v>0</v>
      </c>
      <c r="J40" s="263"/>
      <c r="K40" s="263">
        <f t="shared" si="16"/>
        <v>0</v>
      </c>
      <c r="L40" s="263">
        <f t="shared" si="16"/>
        <v>0</v>
      </c>
      <c r="M40" s="263">
        <f>+M39-M38-M37</f>
        <v>0</v>
      </c>
      <c r="N40" s="263">
        <f>+N39-N38-N37</f>
        <v>0</v>
      </c>
      <c r="O40" s="244">
        <f t="shared" si="16"/>
        <v>0</v>
      </c>
      <c r="P40" s="263">
        <f t="shared" si="16"/>
        <v>0</v>
      </c>
      <c r="Q40" s="263"/>
      <c r="R40" s="263">
        <f t="shared" si="16"/>
        <v>0</v>
      </c>
      <c r="S40" s="263">
        <f t="shared" si="16"/>
        <v>0</v>
      </c>
      <c r="T40" s="263"/>
      <c r="U40" s="263">
        <f>+U39-U38-U37</f>
        <v>0</v>
      </c>
      <c r="V40" s="263">
        <f>+V39-V38-V37</f>
        <v>0</v>
      </c>
      <c r="W40" s="263"/>
      <c r="X40" s="263">
        <f>+X39-X38-X37</f>
        <v>0</v>
      </c>
      <c r="Y40" s="263">
        <f aca="true" t="shared" si="17" ref="Y40:AH40">+Y39-Y38-Y37</f>
        <v>0</v>
      </c>
      <c r="Z40" s="244"/>
      <c r="AA40" s="244"/>
      <c r="AB40" s="244">
        <f t="shared" si="17"/>
        <v>0</v>
      </c>
      <c r="AC40" s="263">
        <f t="shared" si="17"/>
        <v>0</v>
      </c>
      <c r="AD40" s="263"/>
      <c r="AE40" s="263">
        <f t="shared" si="17"/>
        <v>0</v>
      </c>
      <c r="AF40" s="263">
        <f t="shared" si="17"/>
        <v>0</v>
      </c>
      <c r="AG40" s="263">
        <f t="shared" si="17"/>
        <v>0</v>
      </c>
      <c r="AH40" s="244">
        <f t="shared" si="17"/>
        <v>0</v>
      </c>
      <c r="AI40" s="263"/>
      <c r="AL40" s="243"/>
    </row>
    <row r="41" spans="6:7" ht="12.75">
      <c r="F41" s="262"/>
      <c r="G41" s="262"/>
    </row>
    <row r="42" spans="6:7" ht="12.75">
      <c r="F42" s="262"/>
      <c r="G42" s="262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27" r:id="rId1"/>
  <headerFooter alignWithMargins="0">
    <oddFooter>&amp;CNordel 1999&amp;R&amp;D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7109375" style="200" customWidth="1"/>
    <col min="2" max="2" width="7.28125" style="233" customWidth="1"/>
    <col min="3" max="3" width="10.140625" style="232" customWidth="1"/>
    <col min="4" max="4" width="7.7109375" style="232" bestFit="1" customWidth="1"/>
    <col min="5" max="6" width="6.7109375" style="232" customWidth="1"/>
    <col min="7" max="7" width="9.140625" style="200" customWidth="1"/>
    <col min="8" max="8" width="5.8515625" style="232" customWidth="1"/>
    <col min="9" max="12" width="7.140625" style="232" customWidth="1"/>
    <col min="13" max="13" width="9.140625" style="200" customWidth="1"/>
    <col min="14" max="14" width="5.8515625" style="232" customWidth="1"/>
    <col min="15" max="18" width="7.140625" style="232" customWidth="1"/>
    <col min="19" max="19" width="9.140625" style="200" customWidth="1"/>
    <col min="20" max="20" width="9.140625" style="233" customWidth="1"/>
    <col min="21" max="16384" width="9.140625" style="200" customWidth="1"/>
  </cols>
  <sheetData>
    <row r="1" spans="1:26" s="193" customFormat="1" ht="15">
      <c r="A1" s="264" t="s">
        <v>25</v>
      </c>
      <c r="B1" s="192" t="s">
        <v>481</v>
      </c>
      <c r="C1" s="232"/>
      <c r="D1" s="232"/>
      <c r="E1" s="232"/>
      <c r="F1" s="232"/>
      <c r="G1" s="192"/>
      <c r="H1" s="405"/>
      <c r="I1" s="405"/>
      <c r="J1" s="405"/>
      <c r="K1" s="405"/>
      <c r="L1" s="405"/>
      <c r="M1" s="192"/>
      <c r="N1" s="405"/>
      <c r="O1" s="405"/>
      <c r="P1" s="405"/>
      <c r="Q1" s="405"/>
      <c r="R1" s="405"/>
      <c r="S1" s="192"/>
      <c r="T1" s="264"/>
      <c r="V1" s="197"/>
      <c r="W1" s="197"/>
      <c r="X1" s="197"/>
      <c r="Y1" s="197"/>
      <c r="Z1" s="198"/>
    </row>
    <row r="3" spans="2:14" ht="12.75">
      <c r="B3" s="205" t="s">
        <v>50</v>
      </c>
      <c r="H3" s="181" t="s">
        <v>272</v>
      </c>
      <c r="N3" s="181" t="s">
        <v>273</v>
      </c>
    </row>
    <row r="4" spans="2:14" ht="12.75">
      <c r="B4" s="209"/>
      <c r="H4" s="226"/>
      <c r="N4" s="226"/>
    </row>
    <row r="5" spans="2:22" ht="12.75">
      <c r="B5" s="406" t="s">
        <v>453</v>
      </c>
      <c r="C5" s="406" t="s">
        <v>454</v>
      </c>
      <c r="D5" s="406" t="s">
        <v>153</v>
      </c>
      <c r="E5" s="406">
        <v>2000</v>
      </c>
      <c r="F5" s="406">
        <v>2001</v>
      </c>
      <c r="H5" s="406" t="s">
        <v>455</v>
      </c>
      <c r="I5" s="406" t="s">
        <v>454</v>
      </c>
      <c r="J5" s="406" t="s">
        <v>153</v>
      </c>
      <c r="K5" s="406">
        <v>2000</v>
      </c>
      <c r="L5" s="406">
        <v>2001</v>
      </c>
      <c r="N5" s="406" t="s">
        <v>455</v>
      </c>
      <c r="O5" s="406" t="s">
        <v>454</v>
      </c>
      <c r="P5" s="406" t="s">
        <v>153</v>
      </c>
      <c r="Q5" s="406">
        <v>2000</v>
      </c>
      <c r="R5" s="406">
        <v>2001</v>
      </c>
      <c r="U5" s="232"/>
      <c r="V5" s="232"/>
    </row>
    <row r="6" spans="2:22" ht="12.75">
      <c r="B6" s="407">
        <v>35431</v>
      </c>
      <c r="C6" s="232">
        <v>81</v>
      </c>
      <c r="D6" s="232">
        <v>55</v>
      </c>
      <c r="E6" s="232">
        <v>59</v>
      </c>
      <c r="F6" s="232">
        <v>77</v>
      </c>
      <c r="H6" s="232">
        <v>1</v>
      </c>
      <c r="I6" s="258">
        <v>76.8</v>
      </c>
      <c r="J6" s="258">
        <v>53.5</v>
      </c>
      <c r="K6" s="258">
        <v>76.8</v>
      </c>
      <c r="L6" s="258">
        <v>75.9</v>
      </c>
      <c r="N6" s="232">
        <v>1</v>
      </c>
      <c r="O6" s="408">
        <v>85.5585</v>
      </c>
      <c r="P6" s="408">
        <v>39.4</v>
      </c>
      <c r="Q6" s="408">
        <v>60.7</v>
      </c>
      <c r="R6" s="408">
        <v>73.96797897126471</v>
      </c>
      <c r="V6" s="253"/>
    </row>
    <row r="7" spans="2:22" ht="12.75">
      <c r="B7" s="407">
        <v>35445</v>
      </c>
      <c r="C7" s="232">
        <v>77</v>
      </c>
      <c r="D7" s="232">
        <v>51</v>
      </c>
      <c r="E7" s="232">
        <v>58</v>
      </c>
      <c r="F7" s="232">
        <v>74</v>
      </c>
      <c r="H7" s="232">
        <v>2</v>
      </c>
      <c r="I7" s="258">
        <v>74.6</v>
      </c>
      <c r="J7" s="258">
        <v>47.7</v>
      </c>
      <c r="K7" s="258">
        <v>74.6</v>
      </c>
      <c r="L7" s="258">
        <v>72.6</v>
      </c>
      <c r="N7" s="232">
        <v>2</v>
      </c>
      <c r="O7" s="408">
        <v>83.1051</v>
      </c>
      <c r="P7" s="408">
        <v>36.3</v>
      </c>
      <c r="Q7" s="408">
        <v>58.4</v>
      </c>
      <c r="R7" s="408">
        <v>70.20860495436767</v>
      </c>
      <c r="V7" s="253"/>
    </row>
    <row r="8" spans="2:22" ht="12.75">
      <c r="B8" s="407">
        <v>35462</v>
      </c>
      <c r="C8" s="232">
        <v>70</v>
      </c>
      <c r="D8" s="232">
        <v>45</v>
      </c>
      <c r="E8" s="232">
        <v>55</v>
      </c>
      <c r="F8" s="232">
        <v>68</v>
      </c>
      <c r="H8" s="232">
        <v>3</v>
      </c>
      <c r="I8" s="258">
        <v>71.7</v>
      </c>
      <c r="J8" s="258">
        <v>46.4</v>
      </c>
      <c r="K8" s="258">
        <v>71.7</v>
      </c>
      <c r="L8" s="258">
        <v>69.4</v>
      </c>
      <c r="N8" s="232">
        <v>3</v>
      </c>
      <c r="O8" s="408">
        <v>79.3443</v>
      </c>
      <c r="P8" s="408">
        <v>33.2</v>
      </c>
      <c r="Q8" s="408">
        <v>55.5</v>
      </c>
      <c r="R8" s="408">
        <v>66.34467227687567</v>
      </c>
      <c r="V8" s="253"/>
    </row>
    <row r="9" spans="2:22" ht="12.75">
      <c r="B9" s="407">
        <v>35476</v>
      </c>
      <c r="C9" s="232">
        <v>64</v>
      </c>
      <c r="D9" s="232">
        <v>39</v>
      </c>
      <c r="E9" s="232">
        <v>50</v>
      </c>
      <c r="F9" s="232">
        <v>64</v>
      </c>
      <c r="H9" s="232">
        <v>4</v>
      </c>
      <c r="I9" s="258">
        <v>68.9</v>
      </c>
      <c r="J9" s="258">
        <v>44.7</v>
      </c>
      <c r="K9" s="258">
        <v>68.9</v>
      </c>
      <c r="L9" s="258">
        <v>66.6</v>
      </c>
      <c r="N9" s="232">
        <v>4</v>
      </c>
      <c r="O9" s="408">
        <v>75.5837</v>
      </c>
      <c r="P9" s="408">
        <v>30.2</v>
      </c>
      <c r="Q9" s="408">
        <v>52.3</v>
      </c>
      <c r="R9" s="408">
        <v>62.87483702737941</v>
      </c>
      <c r="V9" s="253"/>
    </row>
    <row r="10" spans="2:22" ht="12.75">
      <c r="B10" s="407">
        <v>35490</v>
      </c>
      <c r="C10" s="232">
        <v>59</v>
      </c>
      <c r="D10" s="232">
        <v>35</v>
      </c>
      <c r="E10" s="232">
        <v>45</v>
      </c>
      <c r="F10" s="232">
        <v>59</v>
      </c>
      <c r="H10" s="232">
        <v>5</v>
      </c>
      <c r="I10" s="258">
        <v>66.9</v>
      </c>
      <c r="J10" s="258">
        <v>43.2</v>
      </c>
      <c r="K10" s="258">
        <v>66.9</v>
      </c>
      <c r="L10" s="258">
        <v>63</v>
      </c>
      <c r="N10" s="232">
        <v>5</v>
      </c>
      <c r="O10" s="408">
        <v>72.6399</v>
      </c>
      <c r="P10" s="408">
        <v>27.5</v>
      </c>
      <c r="Q10" s="408">
        <v>49.3</v>
      </c>
      <c r="R10" s="408">
        <v>58.750148156927814</v>
      </c>
      <c r="V10" s="253"/>
    </row>
    <row r="11" spans="2:22" ht="12.75">
      <c r="B11" s="407">
        <v>35504</v>
      </c>
      <c r="C11" s="232">
        <v>53</v>
      </c>
      <c r="D11" s="232">
        <v>32</v>
      </c>
      <c r="E11" s="232">
        <v>40</v>
      </c>
      <c r="F11" s="232">
        <v>53</v>
      </c>
      <c r="H11" s="232">
        <v>6</v>
      </c>
      <c r="I11" s="258">
        <v>65</v>
      </c>
      <c r="J11" s="258">
        <v>40</v>
      </c>
      <c r="K11" s="258">
        <v>65</v>
      </c>
      <c r="L11" s="258">
        <v>59.7</v>
      </c>
      <c r="N11" s="232">
        <v>6</v>
      </c>
      <c r="O11" s="408">
        <v>68.3891</v>
      </c>
      <c r="P11" s="408">
        <v>24.8</v>
      </c>
      <c r="Q11" s="408">
        <v>46.5</v>
      </c>
      <c r="R11" s="408">
        <v>54.77954249140689</v>
      </c>
      <c r="V11" s="253"/>
    </row>
    <row r="12" spans="2:22" ht="12.75">
      <c r="B12" s="407">
        <v>35521</v>
      </c>
      <c r="C12" s="232">
        <v>47</v>
      </c>
      <c r="D12" s="232">
        <v>28</v>
      </c>
      <c r="E12" s="232">
        <v>34</v>
      </c>
      <c r="F12" s="232">
        <v>47</v>
      </c>
      <c r="H12" s="232">
        <v>7</v>
      </c>
      <c r="I12" s="258">
        <v>62</v>
      </c>
      <c r="J12" s="258">
        <v>36.7</v>
      </c>
      <c r="K12" s="258">
        <v>61.9</v>
      </c>
      <c r="L12" s="258">
        <v>57.2</v>
      </c>
      <c r="N12" s="232">
        <v>7</v>
      </c>
      <c r="O12" s="408">
        <v>63.6479</v>
      </c>
      <c r="P12" s="408">
        <v>21.5</v>
      </c>
      <c r="Q12" s="408">
        <v>43.2</v>
      </c>
      <c r="R12" s="408">
        <v>51.83714590494252</v>
      </c>
      <c r="V12" s="253"/>
    </row>
    <row r="13" spans="2:22" ht="12.75">
      <c r="B13" s="407">
        <v>35535</v>
      </c>
      <c r="C13" s="232">
        <v>48</v>
      </c>
      <c r="D13" s="232">
        <v>25</v>
      </c>
      <c r="E13" s="232">
        <v>33</v>
      </c>
      <c r="F13" s="232">
        <v>48</v>
      </c>
      <c r="H13" s="232">
        <v>8</v>
      </c>
      <c r="I13" s="258">
        <v>61.8</v>
      </c>
      <c r="J13" s="258">
        <v>33.6</v>
      </c>
      <c r="K13" s="258">
        <v>58.8</v>
      </c>
      <c r="L13" s="258">
        <v>54.2</v>
      </c>
      <c r="N13" s="232">
        <v>8</v>
      </c>
      <c r="O13" s="408">
        <v>60.2141</v>
      </c>
      <c r="P13" s="408">
        <v>18.5</v>
      </c>
      <c r="Q13" s="408">
        <v>40.1</v>
      </c>
      <c r="R13" s="408">
        <v>48.1687803721702</v>
      </c>
      <c r="V13" s="253"/>
    </row>
    <row r="14" spans="2:22" ht="12.75">
      <c r="B14" s="407">
        <v>35551</v>
      </c>
      <c r="C14" s="232">
        <v>60</v>
      </c>
      <c r="D14" s="232">
        <v>27</v>
      </c>
      <c r="E14" s="232">
        <v>55</v>
      </c>
      <c r="F14" s="232">
        <v>58</v>
      </c>
      <c r="H14" s="232">
        <v>9</v>
      </c>
      <c r="I14" s="258">
        <v>60.1</v>
      </c>
      <c r="J14" s="258">
        <v>30.7</v>
      </c>
      <c r="K14" s="258">
        <v>56.1</v>
      </c>
      <c r="L14" s="258">
        <v>50.7</v>
      </c>
      <c r="N14" s="232">
        <v>9</v>
      </c>
      <c r="O14" s="408">
        <v>56.1268</v>
      </c>
      <c r="P14" s="408">
        <v>16.2</v>
      </c>
      <c r="Q14" s="408">
        <v>37.2</v>
      </c>
      <c r="R14" s="408">
        <v>43.845561218442576</v>
      </c>
      <c r="V14" s="253"/>
    </row>
    <row r="15" spans="2:22" ht="12.75">
      <c r="B15" s="407">
        <v>35565</v>
      </c>
      <c r="C15" s="232">
        <v>74</v>
      </c>
      <c r="D15" s="232">
        <v>41</v>
      </c>
      <c r="E15" s="232">
        <v>67</v>
      </c>
      <c r="F15" s="232">
        <v>74</v>
      </c>
      <c r="H15" s="232">
        <v>10</v>
      </c>
      <c r="I15" s="258">
        <v>58</v>
      </c>
      <c r="J15" s="258">
        <v>28.4</v>
      </c>
      <c r="K15" s="258">
        <v>53.3</v>
      </c>
      <c r="L15" s="258">
        <v>48</v>
      </c>
      <c r="N15" s="232">
        <v>10</v>
      </c>
      <c r="O15" s="408">
        <v>52.3504</v>
      </c>
      <c r="P15" s="408">
        <v>14.4</v>
      </c>
      <c r="Q15" s="408">
        <v>34.2</v>
      </c>
      <c r="R15" s="408">
        <v>39.883879376740325</v>
      </c>
      <c r="V15" s="253"/>
    </row>
    <row r="16" spans="2:22" ht="12.75">
      <c r="B16" s="407">
        <v>35582</v>
      </c>
      <c r="C16" s="232">
        <v>82</v>
      </c>
      <c r="D16" s="232">
        <v>56</v>
      </c>
      <c r="E16" s="232">
        <v>80</v>
      </c>
      <c r="F16" s="232">
        <v>80</v>
      </c>
      <c r="H16" s="232">
        <v>11</v>
      </c>
      <c r="I16" s="258">
        <v>57.6</v>
      </c>
      <c r="J16" s="258">
        <v>26</v>
      </c>
      <c r="K16" s="258">
        <v>50.4</v>
      </c>
      <c r="L16" s="258">
        <v>45.3</v>
      </c>
      <c r="N16" s="232">
        <v>11</v>
      </c>
      <c r="O16" s="408">
        <v>49.1486</v>
      </c>
      <c r="P16" s="408">
        <v>12.8</v>
      </c>
      <c r="Q16" s="408">
        <v>31.3</v>
      </c>
      <c r="R16" s="408">
        <v>36.34101546300136</v>
      </c>
      <c r="V16" s="253"/>
    </row>
    <row r="17" spans="2:22" ht="12.75">
      <c r="B17" s="407">
        <v>35596</v>
      </c>
      <c r="C17" s="232">
        <v>84</v>
      </c>
      <c r="D17" s="232">
        <v>73</v>
      </c>
      <c r="E17" s="232">
        <v>83</v>
      </c>
      <c r="F17" s="232">
        <v>81</v>
      </c>
      <c r="H17" s="232">
        <v>12</v>
      </c>
      <c r="I17" s="258">
        <v>58</v>
      </c>
      <c r="J17" s="258">
        <v>23.6</v>
      </c>
      <c r="K17" s="258">
        <v>47.7</v>
      </c>
      <c r="L17" s="258">
        <v>42.4</v>
      </c>
      <c r="N17" s="232">
        <v>12</v>
      </c>
      <c r="O17" s="408">
        <v>46.5</v>
      </c>
      <c r="P17" s="408">
        <v>11.3</v>
      </c>
      <c r="Q17" s="408">
        <v>28.8</v>
      </c>
      <c r="R17" s="408">
        <v>32.46341607915161</v>
      </c>
      <c r="V17" s="253"/>
    </row>
    <row r="18" spans="2:22" ht="12.75">
      <c r="B18" s="407">
        <v>35612</v>
      </c>
      <c r="C18" s="232">
        <v>86</v>
      </c>
      <c r="D18" s="232">
        <v>72</v>
      </c>
      <c r="E18" s="232">
        <v>84</v>
      </c>
      <c r="F18" s="232">
        <v>79</v>
      </c>
      <c r="H18" s="232">
        <v>13</v>
      </c>
      <c r="I18" s="258">
        <v>56.8</v>
      </c>
      <c r="J18" s="258">
        <v>22.2</v>
      </c>
      <c r="K18" s="258">
        <v>44.7</v>
      </c>
      <c r="L18" s="258">
        <v>39.8</v>
      </c>
      <c r="N18" s="232">
        <v>13</v>
      </c>
      <c r="O18" s="408">
        <v>43.7</v>
      </c>
      <c r="P18" s="408">
        <v>10</v>
      </c>
      <c r="Q18" s="408">
        <v>26.1</v>
      </c>
      <c r="R18" s="408">
        <v>28.873155992653594</v>
      </c>
      <c r="V18" s="253"/>
    </row>
    <row r="19" spans="2:22" ht="12.75">
      <c r="B19" s="407">
        <v>35626</v>
      </c>
      <c r="C19" s="232">
        <v>86</v>
      </c>
      <c r="D19" s="232">
        <v>73</v>
      </c>
      <c r="E19" s="232">
        <v>82</v>
      </c>
      <c r="F19" s="232">
        <v>77</v>
      </c>
      <c r="H19" s="232">
        <v>14</v>
      </c>
      <c r="I19" s="258">
        <v>55.4</v>
      </c>
      <c r="J19" s="258">
        <v>20.5</v>
      </c>
      <c r="K19" s="258">
        <v>41.8</v>
      </c>
      <c r="L19" s="258">
        <v>37.9</v>
      </c>
      <c r="N19" s="232">
        <v>14</v>
      </c>
      <c r="O19" s="408">
        <v>41.4159</v>
      </c>
      <c r="P19" s="408">
        <v>8.3</v>
      </c>
      <c r="Q19" s="408">
        <v>23.4</v>
      </c>
      <c r="R19" s="408">
        <v>26.21600805734937</v>
      </c>
      <c r="V19" s="253"/>
    </row>
    <row r="20" spans="2:22" s="184" customFormat="1" ht="12.75">
      <c r="B20" s="409">
        <v>35643</v>
      </c>
      <c r="C20" s="181">
        <v>87</v>
      </c>
      <c r="D20" s="181">
        <v>72</v>
      </c>
      <c r="E20" s="181">
        <v>80</v>
      </c>
      <c r="F20" s="181">
        <v>77</v>
      </c>
      <c r="H20" s="181">
        <v>15</v>
      </c>
      <c r="I20" s="258">
        <v>53.8</v>
      </c>
      <c r="J20" s="258">
        <v>18.9</v>
      </c>
      <c r="K20" s="258">
        <v>39.1</v>
      </c>
      <c r="L20" s="258">
        <v>35.9</v>
      </c>
      <c r="N20" s="181">
        <v>15</v>
      </c>
      <c r="O20" s="258">
        <v>41.9566</v>
      </c>
      <c r="P20" s="258">
        <v>6.5</v>
      </c>
      <c r="Q20" s="258">
        <v>21.1</v>
      </c>
      <c r="R20" s="258">
        <v>23.9202559393329</v>
      </c>
      <c r="T20" s="190"/>
      <c r="V20" s="265"/>
    </row>
    <row r="21" spans="2:22" ht="12.75">
      <c r="B21" s="407">
        <v>35657</v>
      </c>
      <c r="C21" s="232">
        <v>88</v>
      </c>
      <c r="D21" s="232">
        <v>71</v>
      </c>
      <c r="E21" s="232">
        <v>76</v>
      </c>
      <c r="F21" s="232">
        <v>76</v>
      </c>
      <c r="H21" s="232">
        <v>16</v>
      </c>
      <c r="I21" s="258">
        <v>52.4</v>
      </c>
      <c r="J21" s="258">
        <v>17.3</v>
      </c>
      <c r="K21" s="258">
        <v>38.5</v>
      </c>
      <c r="L21" s="258">
        <v>33.6</v>
      </c>
      <c r="N21" s="232">
        <v>16</v>
      </c>
      <c r="O21" s="410">
        <v>44.4318</v>
      </c>
      <c r="P21" s="410">
        <v>5.6</v>
      </c>
      <c r="Q21" s="410">
        <v>21.8</v>
      </c>
      <c r="R21" s="410">
        <v>21.464541738254635</v>
      </c>
      <c r="V21" s="253"/>
    </row>
    <row r="22" spans="2:22" ht="12.75">
      <c r="B22" s="407">
        <v>35674</v>
      </c>
      <c r="C22" s="232">
        <v>90</v>
      </c>
      <c r="D22" s="232">
        <v>68</v>
      </c>
      <c r="E22" s="232">
        <v>74</v>
      </c>
      <c r="F22" s="232">
        <v>74</v>
      </c>
      <c r="H22" s="232">
        <v>17</v>
      </c>
      <c r="I22" s="258">
        <v>52.7</v>
      </c>
      <c r="J22" s="258">
        <v>19.2</v>
      </c>
      <c r="K22" s="258">
        <v>40.5</v>
      </c>
      <c r="L22" s="258">
        <v>32.1</v>
      </c>
      <c r="N22" s="232">
        <v>17</v>
      </c>
      <c r="O22" s="410">
        <v>47.2462</v>
      </c>
      <c r="P22" s="410">
        <v>5.7</v>
      </c>
      <c r="Q22" s="410">
        <v>26.8</v>
      </c>
      <c r="R22" s="410">
        <v>21.18016470170034</v>
      </c>
      <c r="V22" s="253"/>
    </row>
    <row r="23" spans="2:22" ht="12.75">
      <c r="B23" s="407">
        <v>35688</v>
      </c>
      <c r="C23" s="232">
        <v>90</v>
      </c>
      <c r="D23" s="232">
        <v>68</v>
      </c>
      <c r="E23" s="232">
        <v>70</v>
      </c>
      <c r="F23" s="232">
        <v>74</v>
      </c>
      <c r="H23" s="232">
        <v>18</v>
      </c>
      <c r="I23" s="258">
        <v>57.8</v>
      </c>
      <c r="J23" s="258">
        <v>21.1</v>
      </c>
      <c r="K23" s="258">
        <v>45.5</v>
      </c>
      <c r="L23" s="258">
        <v>32.2</v>
      </c>
      <c r="N23" s="232">
        <v>18</v>
      </c>
      <c r="O23" s="410">
        <v>50.2769</v>
      </c>
      <c r="P23" s="410">
        <v>5.8</v>
      </c>
      <c r="Q23" s="410">
        <v>32.5</v>
      </c>
      <c r="R23" s="410">
        <v>25.321405296522304</v>
      </c>
      <c r="V23" s="253"/>
    </row>
    <row r="24" spans="2:22" ht="12.75">
      <c r="B24" s="407">
        <v>35704</v>
      </c>
      <c r="C24" s="232">
        <v>88</v>
      </c>
      <c r="D24" s="232">
        <v>66</v>
      </c>
      <c r="E24" s="232">
        <v>66</v>
      </c>
      <c r="F24" s="232">
        <v>71</v>
      </c>
      <c r="H24" s="232">
        <v>19</v>
      </c>
      <c r="I24" s="258">
        <v>62.1</v>
      </c>
      <c r="J24" s="258">
        <v>23.5</v>
      </c>
      <c r="K24" s="258">
        <v>49.9</v>
      </c>
      <c r="L24" s="258">
        <v>34.7</v>
      </c>
      <c r="N24" s="232">
        <v>19</v>
      </c>
      <c r="O24" s="410">
        <v>56.678</v>
      </c>
      <c r="P24" s="410">
        <v>9.4</v>
      </c>
      <c r="Q24" s="410">
        <v>38</v>
      </c>
      <c r="R24" s="410">
        <v>33.21879258249896</v>
      </c>
      <c r="V24" s="253"/>
    </row>
    <row r="25" spans="2:22" ht="12.75">
      <c r="B25" s="407">
        <v>35718</v>
      </c>
      <c r="C25" s="232">
        <v>88</v>
      </c>
      <c r="D25" s="232">
        <v>64</v>
      </c>
      <c r="E25" s="232">
        <v>64</v>
      </c>
      <c r="F25" s="232">
        <v>74</v>
      </c>
      <c r="H25" s="232">
        <v>20</v>
      </c>
      <c r="I25" s="258">
        <v>64.1</v>
      </c>
      <c r="J25" s="258">
        <v>24</v>
      </c>
      <c r="K25" s="258">
        <v>56.6</v>
      </c>
      <c r="L25" s="258">
        <v>38.7</v>
      </c>
      <c r="N25" s="232">
        <v>20</v>
      </c>
      <c r="O25" s="410">
        <v>65.3943</v>
      </c>
      <c r="P25" s="410">
        <v>12.6405</v>
      </c>
      <c r="Q25" s="410">
        <v>46.2</v>
      </c>
      <c r="R25" s="410">
        <v>40.908821612654776</v>
      </c>
      <c r="V25" s="253"/>
    </row>
    <row r="26" spans="2:22" ht="12.75">
      <c r="B26" s="407">
        <v>35735</v>
      </c>
      <c r="C26" s="232">
        <v>92</v>
      </c>
      <c r="D26" s="232">
        <v>63</v>
      </c>
      <c r="E26" s="232">
        <v>63</v>
      </c>
      <c r="F26" s="232">
        <v>74</v>
      </c>
      <c r="H26" s="232">
        <v>21</v>
      </c>
      <c r="I26" s="258">
        <v>65.1</v>
      </c>
      <c r="J26" s="258">
        <v>27.1</v>
      </c>
      <c r="K26" s="258">
        <v>60.7</v>
      </c>
      <c r="L26" s="258">
        <v>42.3</v>
      </c>
      <c r="N26" s="232">
        <v>21</v>
      </c>
      <c r="O26" s="410">
        <v>70.63</v>
      </c>
      <c r="P26" s="410">
        <v>16.7</v>
      </c>
      <c r="Q26" s="410">
        <v>54.3</v>
      </c>
      <c r="R26" s="410">
        <v>46.31198530718644</v>
      </c>
      <c r="V26" s="253"/>
    </row>
    <row r="27" spans="2:22" ht="12.75">
      <c r="B27" s="407">
        <v>35749</v>
      </c>
      <c r="C27" s="232">
        <v>90</v>
      </c>
      <c r="D27" s="232">
        <v>63</v>
      </c>
      <c r="E27" s="232">
        <v>70</v>
      </c>
      <c r="F27" s="232">
        <v>72</v>
      </c>
      <c r="H27" s="232">
        <v>22</v>
      </c>
      <c r="I27" s="258">
        <v>67.8</v>
      </c>
      <c r="J27" s="258">
        <v>29.5</v>
      </c>
      <c r="K27" s="258">
        <v>63.5</v>
      </c>
      <c r="L27" s="258">
        <v>46.8</v>
      </c>
      <c r="N27" s="232">
        <v>22</v>
      </c>
      <c r="O27" s="410">
        <v>76.2599</v>
      </c>
      <c r="P27" s="410">
        <v>21.9</v>
      </c>
      <c r="Q27" s="410">
        <v>61.9</v>
      </c>
      <c r="R27" s="410">
        <v>49.831151134545884</v>
      </c>
      <c r="V27" s="253"/>
    </row>
    <row r="28" spans="2:22" ht="12.75">
      <c r="B28" s="407">
        <v>35765</v>
      </c>
      <c r="C28" s="232">
        <v>87</v>
      </c>
      <c r="D28" s="232">
        <v>60</v>
      </c>
      <c r="E28" s="232">
        <v>72</v>
      </c>
      <c r="F28" s="232">
        <v>69</v>
      </c>
      <c r="H28" s="232">
        <v>23</v>
      </c>
      <c r="I28" s="258">
        <v>74.3</v>
      </c>
      <c r="J28" s="258">
        <v>35.7</v>
      </c>
      <c r="K28" s="258">
        <v>65.9</v>
      </c>
      <c r="L28" s="258">
        <v>50.7</v>
      </c>
      <c r="N28" s="232">
        <v>23</v>
      </c>
      <c r="O28" s="410">
        <v>78.7551</v>
      </c>
      <c r="P28" s="410">
        <v>28.3</v>
      </c>
      <c r="Q28" s="410">
        <v>65.7</v>
      </c>
      <c r="R28" s="410">
        <v>55.284673262634044</v>
      </c>
      <c r="V28" s="253"/>
    </row>
    <row r="29" spans="2:22" ht="12.75">
      <c r="B29" s="407">
        <v>35779</v>
      </c>
      <c r="C29" s="232">
        <v>84</v>
      </c>
      <c r="D29" s="232">
        <v>57</v>
      </c>
      <c r="E29" s="232">
        <v>77</v>
      </c>
      <c r="F29" s="232">
        <v>65</v>
      </c>
      <c r="H29" s="232">
        <v>24</v>
      </c>
      <c r="I29" s="258">
        <v>79.1</v>
      </c>
      <c r="J29" s="258">
        <v>40.6</v>
      </c>
      <c r="K29" s="258">
        <v>69.5</v>
      </c>
      <c r="L29" s="258">
        <v>53.1</v>
      </c>
      <c r="N29" s="232">
        <v>24</v>
      </c>
      <c r="O29" s="410">
        <v>81.052</v>
      </c>
      <c r="P29" s="410">
        <v>34.9</v>
      </c>
      <c r="Q29" s="410">
        <v>69.3</v>
      </c>
      <c r="R29" s="410">
        <v>62.13342022631673</v>
      </c>
      <c r="V29" s="253"/>
    </row>
    <row r="30" spans="2:22" ht="12.75">
      <c r="B30" s="407">
        <v>35795</v>
      </c>
      <c r="C30" s="232">
        <v>81</v>
      </c>
      <c r="D30" s="232">
        <v>55</v>
      </c>
      <c r="E30" s="232">
        <v>77</v>
      </c>
      <c r="F30" s="232">
        <v>63</v>
      </c>
      <c r="H30" s="232">
        <v>25</v>
      </c>
      <c r="I30" s="258">
        <v>84.8</v>
      </c>
      <c r="J30" s="258">
        <v>44.5</v>
      </c>
      <c r="K30" s="258">
        <v>75.2</v>
      </c>
      <c r="L30" s="258">
        <v>58</v>
      </c>
      <c r="N30" s="232">
        <v>25</v>
      </c>
      <c r="O30" s="410">
        <v>88.1244</v>
      </c>
      <c r="P30" s="410">
        <v>41.6</v>
      </c>
      <c r="Q30" s="410">
        <v>73.2</v>
      </c>
      <c r="R30" s="410">
        <v>67.4121689673559</v>
      </c>
      <c r="V30" s="253"/>
    </row>
    <row r="31" spans="2:22" ht="12.75">
      <c r="B31" s="232"/>
      <c r="H31" s="232">
        <v>26</v>
      </c>
      <c r="I31" s="258">
        <v>88.4</v>
      </c>
      <c r="J31" s="258">
        <v>46.6</v>
      </c>
      <c r="K31" s="258">
        <v>80.4</v>
      </c>
      <c r="L31" s="258">
        <v>63.1</v>
      </c>
      <c r="N31" s="232">
        <v>26</v>
      </c>
      <c r="O31" s="410">
        <v>91.9566</v>
      </c>
      <c r="P31" s="410">
        <v>45.7</v>
      </c>
      <c r="Q31" s="410">
        <v>80.9</v>
      </c>
      <c r="R31" s="410">
        <v>70.08116594584988</v>
      </c>
      <c r="V31" s="253"/>
    </row>
    <row r="32" spans="2:22" ht="12.75">
      <c r="B32" s="230" t="s">
        <v>197</v>
      </c>
      <c r="C32" s="411">
        <f>SUM(C6:C30)</f>
        <v>1936</v>
      </c>
      <c r="D32" s="411">
        <f>SUM(D6:D30)</f>
        <v>1359</v>
      </c>
      <c r="E32" s="411">
        <f>SUM(E6:E30)</f>
        <v>1614</v>
      </c>
      <c r="F32" s="411">
        <f>SUM(F6:F30)</f>
        <v>1728</v>
      </c>
      <c r="H32" s="232">
        <v>27</v>
      </c>
      <c r="I32" s="258">
        <v>91.3</v>
      </c>
      <c r="J32" s="258">
        <v>50</v>
      </c>
      <c r="K32" s="258">
        <v>84.1</v>
      </c>
      <c r="L32" s="258">
        <v>67.1</v>
      </c>
      <c r="N32" s="232">
        <v>27</v>
      </c>
      <c r="O32" s="410">
        <v>91.7895</v>
      </c>
      <c r="P32" s="410">
        <v>49.7</v>
      </c>
      <c r="Q32" s="410">
        <v>84</v>
      </c>
      <c r="R32" s="410">
        <v>73.1026719592393</v>
      </c>
      <c r="V32" s="253"/>
    </row>
    <row r="33" spans="8:22" ht="12.75">
      <c r="H33" s="232">
        <v>28</v>
      </c>
      <c r="I33" s="258">
        <v>93.2</v>
      </c>
      <c r="J33" s="258">
        <v>52.4</v>
      </c>
      <c r="K33" s="258">
        <v>86.8</v>
      </c>
      <c r="L33" s="258">
        <v>70.8</v>
      </c>
      <c r="N33" s="232">
        <v>28</v>
      </c>
      <c r="O33" s="410">
        <v>92.5</v>
      </c>
      <c r="P33" s="410">
        <v>53.1</v>
      </c>
      <c r="Q33" s="410">
        <v>88</v>
      </c>
      <c r="R33" s="410">
        <v>76.34634753243675</v>
      </c>
      <c r="V33" s="253"/>
    </row>
    <row r="34" spans="1:22" ht="12.75">
      <c r="A34" s="184" t="s">
        <v>602</v>
      </c>
      <c r="B34" s="190"/>
      <c r="C34" s="181"/>
      <c r="D34" s="181"/>
      <c r="H34" s="232">
        <v>29</v>
      </c>
      <c r="I34" s="258">
        <v>94.7</v>
      </c>
      <c r="J34" s="258">
        <v>53.8</v>
      </c>
      <c r="K34" s="258">
        <v>89</v>
      </c>
      <c r="L34" s="258">
        <v>73.2</v>
      </c>
      <c r="N34" s="232">
        <v>29</v>
      </c>
      <c r="O34" s="410">
        <v>93.9492</v>
      </c>
      <c r="P34" s="410">
        <v>54.8</v>
      </c>
      <c r="Q34" s="410">
        <v>91.1</v>
      </c>
      <c r="R34" s="410">
        <v>80.1143432667812</v>
      </c>
      <c r="V34" s="253"/>
    </row>
    <row r="35" spans="1:22" ht="12.75">
      <c r="A35" s="184" t="s">
        <v>437</v>
      </c>
      <c r="B35" s="190"/>
      <c r="C35" s="181"/>
      <c r="D35" s="181"/>
      <c r="H35" s="232">
        <v>30</v>
      </c>
      <c r="I35" s="258">
        <v>95.4</v>
      </c>
      <c r="J35" s="258">
        <v>55.2</v>
      </c>
      <c r="K35" s="258">
        <v>90.9</v>
      </c>
      <c r="L35" s="258">
        <v>74.8</v>
      </c>
      <c r="N35" s="232">
        <v>30</v>
      </c>
      <c r="O35" s="410">
        <v>95.9078</v>
      </c>
      <c r="P35" s="410">
        <v>56.1</v>
      </c>
      <c r="Q35" s="410">
        <v>91.4</v>
      </c>
      <c r="R35" s="410">
        <v>81.18075715385983</v>
      </c>
      <c r="V35" s="253"/>
    </row>
    <row r="36" spans="1:22" ht="12.75">
      <c r="A36" s="184" t="s">
        <v>456</v>
      </c>
      <c r="B36" s="190"/>
      <c r="C36" s="181"/>
      <c r="D36" s="181"/>
      <c r="H36" s="232">
        <v>31</v>
      </c>
      <c r="I36" s="258">
        <v>96.3</v>
      </c>
      <c r="J36" s="258">
        <v>56.4</v>
      </c>
      <c r="K36" s="258">
        <v>91.5</v>
      </c>
      <c r="L36" s="258">
        <v>76.9</v>
      </c>
      <c r="N36" s="232">
        <v>31</v>
      </c>
      <c r="O36" s="410">
        <v>95.9</v>
      </c>
      <c r="P36" s="410">
        <v>58.1</v>
      </c>
      <c r="Q36" s="410">
        <v>90.8</v>
      </c>
      <c r="R36" s="410">
        <v>81.76432253095562</v>
      </c>
      <c r="V36" s="253"/>
    </row>
    <row r="37" spans="1:22" ht="12.75">
      <c r="A37" s="517"/>
      <c r="B37" s="533"/>
      <c r="C37" s="534"/>
      <c r="D37" s="534"/>
      <c r="H37" s="232">
        <v>32</v>
      </c>
      <c r="I37" s="258">
        <v>95.6</v>
      </c>
      <c r="J37" s="258">
        <v>57</v>
      </c>
      <c r="K37" s="258">
        <v>92.3</v>
      </c>
      <c r="L37" s="258">
        <v>78.2</v>
      </c>
      <c r="N37" s="232">
        <v>32</v>
      </c>
      <c r="O37" s="410">
        <v>97.6999</v>
      </c>
      <c r="P37" s="410">
        <v>58.3</v>
      </c>
      <c r="Q37" s="410">
        <v>92.8</v>
      </c>
      <c r="R37" s="410">
        <v>84.40073464067777</v>
      </c>
      <c r="V37" s="253"/>
    </row>
    <row r="38" spans="1:22" ht="12.75">
      <c r="A38" s="184" t="s">
        <v>439</v>
      </c>
      <c r="B38" s="533"/>
      <c r="C38" s="534"/>
      <c r="D38" s="534"/>
      <c r="H38" s="232">
        <v>33</v>
      </c>
      <c r="I38" s="258">
        <v>97.3</v>
      </c>
      <c r="J38" s="258">
        <v>57.2</v>
      </c>
      <c r="K38" s="258">
        <v>93.7</v>
      </c>
      <c r="L38" s="258">
        <v>80.1</v>
      </c>
      <c r="N38" s="232">
        <v>33</v>
      </c>
      <c r="O38" s="410">
        <v>96.8805</v>
      </c>
      <c r="P38" s="410">
        <v>57.7</v>
      </c>
      <c r="Q38" s="410">
        <v>93.3</v>
      </c>
      <c r="R38" s="410">
        <v>84.8776586290657</v>
      </c>
      <c r="V38" s="253"/>
    </row>
    <row r="39" spans="1:22" ht="12.75">
      <c r="A39" s="184" t="s">
        <v>381</v>
      </c>
      <c r="B39" s="533"/>
      <c r="C39" s="534"/>
      <c r="D39" s="357">
        <v>4960</v>
      </c>
      <c r="E39" s="232" t="s">
        <v>58</v>
      </c>
      <c r="H39" s="232">
        <v>34</v>
      </c>
      <c r="I39" s="258">
        <v>97.1</v>
      </c>
      <c r="J39" s="258">
        <v>58.3</v>
      </c>
      <c r="K39" s="258">
        <v>93.8</v>
      </c>
      <c r="L39" s="258">
        <v>81.2</v>
      </c>
      <c r="N39" s="232">
        <v>34</v>
      </c>
      <c r="O39" s="410">
        <v>96.4113</v>
      </c>
      <c r="P39" s="410">
        <v>57.7</v>
      </c>
      <c r="Q39" s="410">
        <v>92.2</v>
      </c>
      <c r="R39" s="410">
        <v>84.63475324367558</v>
      </c>
      <c r="V39" s="253"/>
    </row>
    <row r="40" spans="1:22" ht="12.75">
      <c r="A40" s="526" t="s">
        <v>382</v>
      </c>
      <c r="B40" s="533"/>
      <c r="C40" s="534"/>
      <c r="D40" s="534"/>
      <c r="H40" s="232">
        <v>35</v>
      </c>
      <c r="I40" s="258">
        <v>97.2</v>
      </c>
      <c r="J40" s="258">
        <v>59.5</v>
      </c>
      <c r="K40" s="258">
        <v>93.9</v>
      </c>
      <c r="L40" s="258">
        <v>82.1</v>
      </c>
      <c r="N40" s="232">
        <v>35</v>
      </c>
      <c r="O40" s="410">
        <v>96.2085</v>
      </c>
      <c r="P40" s="410">
        <v>58.3</v>
      </c>
      <c r="Q40" s="410">
        <v>91.3</v>
      </c>
      <c r="R40" s="410">
        <v>88.47680549795604</v>
      </c>
      <c r="V40" s="253"/>
    </row>
    <row r="41" spans="1:22" ht="12.75">
      <c r="A41" s="526" t="s">
        <v>630</v>
      </c>
      <c r="B41" s="533"/>
      <c r="C41" s="534"/>
      <c r="D41" s="534"/>
      <c r="H41" s="232">
        <v>36</v>
      </c>
      <c r="I41" s="258">
        <v>97.2</v>
      </c>
      <c r="J41" s="258">
        <v>59.7</v>
      </c>
      <c r="K41" s="258">
        <v>94.6</v>
      </c>
      <c r="L41" s="258">
        <v>82.4</v>
      </c>
      <c r="N41" s="232">
        <v>36</v>
      </c>
      <c r="O41" s="410">
        <v>96.2212</v>
      </c>
      <c r="P41" s="410">
        <v>58.1</v>
      </c>
      <c r="Q41" s="410">
        <v>90.6</v>
      </c>
      <c r="R41" s="410">
        <v>88.70193731856153</v>
      </c>
      <c r="V41" s="253"/>
    </row>
    <row r="42" spans="1:22" ht="12.75">
      <c r="A42" s="517"/>
      <c r="B42" s="533"/>
      <c r="C42" s="534"/>
      <c r="D42" s="534"/>
      <c r="H42" s="232">
        <v>37</v>
      </c>
      <c r="I42" s="258">
        <v>96.5</v>
      </c>
      <c r="J42" s="258">
        <v>58.9</v>
      </c>
      <c r="K42" s="258">
        <v>94.1</v>
      </c>
      <c r="L42" s="258">
        <v>82.3</v>
      </c>
      <c r="N42" s="232">
        <v>37</v>
      </c>
      <c r="O42" s="410">
        <v>95.5846</v>
      </c>
      <c r="P42" s="410">
        <v>56.9</v>
      </c>
      <c r="Q42" s="410">
        <v>89.7</v>
      </c>
      <c r="R42" s="410">
        <v>90.15048284850998</v>
      </c>
      <c r="V42" s="253"/>
    </row>
    <row r="43" spans="1:22" ht="12.75">
      <c r="A43" s="184" t="s">
        <v>438</v>
      </c>
      <c r="B43" s="190"/>
      <c r="C43" s="181"/>
      <c r="D43" s="181"/>
      <c r="H43" s="232">
        <v>38</v>
      </c>
      <c r="I43" s="258">
        <v>96.6</v>
      </c>
      <c r="J43" s="258">
        <v>58.1</v>
      </c>
      <c r="K43" s="258">
        <v>93.4</v>
      </c>
      <c r="L43" s="258">
        <v>82.2</v>
      </c>
      <c r="N43" s="232">
        <v>38</v>
      </c>
      <c r="O43" s="410">
        <v>96.3</v>
      </c>
      <c r="P43" s="410">
        <v>55.8</v>
      </c>
      <c r="Q43" s="410">
        <v>87.9</v>
      </c>
      <c r="R43" s="410">
        <v>89.80982285680432</v>
      </c>
      <c r="V43" s="253"/>
    </row>
    <row r="44" spans="1:22" ht="12.75">
      <c r="A44" s="99" t="s">
        <v>381</v>
      </c>
      <c r="B44" s="190"/>
      <c r="C44" s="181"/>
      <c r="D44" s="357">
        <v>81729</v>
      </c>
      <c r="E44" s="232" t="s">
        <v>58</v>
      </c>
      <c r="H44" s="232">
        <v>39</v>
      </c>
      <c r="I44" s="258">
        <v>96.5</v>
      </c>
      <c r="J44" s="258">
        <v>57.8</v>
      </c>
      <c r="K44" s="258">
        <v>93.1</v>
      </c>
      <c r="L44" s="258">
        <v>81.2</v>
      </c>
      <c r="N44" s="232">
        <v>39</v>
      </c>
      <c r="O44" s="410">
        <v>96.4</v>
      </c>
      <c r="P44" s="410">
        <v>54.7</v>
      </c>
      <c r="Q44" s="410">
        <v>86</v>
      </c>
      <c r="R44" s="410">
        <v>88.55678653948694</v>
      </c>
      <c r="V44" s="253"/>
    </row>
    <row r="45" spans="1:22" ht="12.75">
      <c r="A45" s="184"/>
      <c r="B45" s="190"/>
      <c r="C45" s="537"/>
      <c r="D45" s="357"/>
      <c r="H45" s="232">
        <v>40</v>
      </c>
      <c r="I45" s="258">
        <v>95.9</v>
      </c>
      <c r="J45" s="258">
        <v>60</v>
      </c>
      <c r="K45" s="258">
        <v>92.4</v>
      </c>
      <c r="L45" s="258">
        <v>84.2</v>
      </c>
      <c r="N45" s="232">
        <v>40</v>
      </c>
      <c r="O45" s="410">
        <v>95.8323</v>
      </c>
      <c r="P45" s="410">
        <v>56.4066</v>
      </c>
      <c r="Q45" s="410">
        <v>84.5</v>
      </c>
      <c r="R45" s="413">
        <v>89.02186148468512</v>
      </c>
      <c r="S45" s="253"/>
      <c r="V45" s="253"/>
    </row>
    <row r="46" spans="1:22" ht="12.75">
      <c r="A46" s="184"/>
      <c r="B46" s="190"/>
      <c r="C46" s="537"/>
      <c r="D46" s="357"/>
      <c r="H46" s="232">
        <v>41</v>
      </c>
      <c r="I46" s="258">
        <v>96.7</v>
      </c>
      <c r="J46" s="258">
        <v>62.2</v>
      </c>
      <c r="K46" s="258">
        <v>92.8</v>
      </c>
      <c r="L46" s="258">
        <v>86.9</v>
      </c>
      <c r="N46" s="232">
        <v>41</v>
      </c>
      <c r="O46" s="414">
        <v>95.8246</v>
      </c>
      <c r="P46" s="414">
        <v>55.9617</v>
      </c>
      <c r="Q46" s="414">
        <v>84.8</v>
      </c>
      <c r="R46" s="413">
        <v>90.32229397476154</v>
      </c>
      <c r="S46" s="253"/>
      <c r="V46" s="253"/>
    </row>
    <row r="47" spans="1:22" ht="12.75">
      <c r="A47" s="526" t="s">
        <v>382</v>
      </c>
      <c r="B47" s="190"/>
      <c r="C47" s="181"/>
      <c r="D47" s="181"/>
      <c r="H47" s="232">
        <v>42</v>
      </c>
      <c r="I47" s="258">
        <v>97.1</v>
      </c>
      <c r="J47" s="258">
        <v>63.1</v>
      </c>
      <c r="K47" s="258">
        <v>93.5</v>
      </c>
      <c r="L47" s="258">
        <v>87.1</v>
      </c>
      <c r="N47" s="232">
        <v>42</v>
      </c>
      <c r="O47" s="414">
        <v>97.5117</v>
      </c>
      <c r="P47" s="414">
        <v>56.576</v>
      </c>
      <c r="Q47" s="414">
        <v>84.6</v>
      </c>
      <c r="R47" s="413">
        <v>90.34006753954618</v>
      </c>
      <c r="S47" s="253"/>
      <c r="V47" s="253"/>
    </row>
    <row r="48" spans="1:22" ht="12.75">
      <c r="A48" s="526" t="s">
        <v>604</v>
      </c>
      <c r="B48" s="190"/>
      <c r="C48" s="181"/>
      <c r="D48" s="181"/>
      <c r="H48" s="232">
        <v>43</v>
      </c>
      <c r="I48" s="258">
        <v>96.5</v>
      </c>
      <c r="J48" s="258">
        <v>63.4</v>
      </c>
      <c r="K48" s="258">
        <v>93.3</v>
      </c>
      <c r="L48" s="258">
        <v>87</v>
      </c>
      <c r="N48" s="232">
        <v>43</v>
      </c>
      <c r="O48" s="414">
        <v>97.6734</v>
      </c>
      <c r="P48" s="414">
        <v>57.4027</v>
      </c>
      <c r="Q48" s="414">
        <v>83.8</v>
      </c>
      <c r="R48" s="413">
        <v>89.11369156940577</v>
      </c>
      <c r="S48" s="253"/>
      <c r="V48" s="253"/>
    </row>
    <row r="49" spans="1:22" ht="12.75">
      <c r="A49" s="517"/>
      <c r="B49" s="533"/>
      <c r="C49" s="534"/>
      <c r="D49" s="534"/>
      <c r="H49" s="232">
        <v>44</v>
      </c>
      <c r="I49" s="258">
        <v>95.1</v>
      </c>
      <c r="J49" s="258">
        <v>65.6</v>
      </c>
      <c r="K49" s="258">
        <v>92.6</v>
      </c>
      <c r="L49" s="258">
        <v>88.7</v>
      </c>
      <c r="N49" s="232">
        <v>44</v>
      </c>
      <c r="O49" s="414">
        <v>97.4962</v>
      </c>
      <c r="P49" s="414">
        <v>58.4438</v>
      </c>
      <c r="Q49" s="414">
        <v>84.5</v>
      </c>
      <c r="R49" s="413">
        <v>88.7582202737129</v>
      </c>
      <c r="S49" s="253"/>
      <c r="V49" s="253"/>
    </row>
    <row r="50" spans="1:22" ht="12.75">
      <c r="A50" s="184" t="s">
        <v>440</v>
      </c>
      <c r="B50" s="190"/>
      <c r="C50" s="181"/>
      <c r="D50" s="181"/>
      <c r="H50" s="232">
        <v>45</v>
      </c>
      <c r="I50" s="258">
        <v>93</v>
      </c>
      <c r="J50" s="258">
        <v>66.5</v>
      </c>
      <c r="K50" s="258">
        <v>91.3</v>
      </c>
      <c r="L50" s="258">
        <v>87.5</v>
      </c>
      <c r="N50" s="232">
        <v>45</v>
      </c>
      <c r="O50" s="414">
        <v>96.641</v>
      </c>
      <c r="P50" s="414">
        <v>58.4213</v>
      </c>
      <c r="Q50" s="414">
        <v>84.9</v>
      </c>
      <c r="R50" s="413">
        <v>87.1674862254873</v>
      </c>
      <c r="S50" s="253"/>
      <c r="V50" s="253"/>
    </row>
    <row r="51" spans="1:22" ht="12.75">
      <c r="A51" s="99" t="s">
        <v>381</v>
      </c>
      <c r="B51" s="190"/>
      <c r="C51" s="181"/>
      <c r="D51" s="357">
        <v>33748</v>
      </c>
      <c r="E51" s="232" t="s">
        <v>58</v>
      </c>
      <c r="H51" s="232">
        <v>46</v>
      </c>
      <c r="I51" s="258">
        <v>90.2</v>
      </c>
      <c r="J51" s="258">
        <v>65.4</v>
      </c>
      <c r="K51" s="258">
        <v>89.7</v>
      </c>
      <c r="L51" s="258">
        <v>85.8</v>
      </c>
      <c r="N51" s="232">
        <v>46</v>
      </c>
      <c r="O51" s="414">
        <v>96.4638</v>
      </c>
      <c r="P51" s="414">
        <v>57.3396</v>
      </c>
      <c r="Q51" s="414">
        <v>85</v>
      </c>
      <c r="R51" s="413">
        <v>85.69524260915931</v>
      </c>
      <c r="S51" s="253"/>
      <c r="V51" s="253"/>
    </row>
    <row r="52" spans="1:22" ht="12.75">
      <c r="A52" s="526" t="s">
        <v>382</v>
      </c>
      <c r="B52" s="190"/>
      <c r="C52" s="181"/>
      <c r="D52" s="181"/>
      <c r="H52" s="232">
        <v>47</v>
      </c>
      <c r="I52" s="258">
        <v>88.7</v>
      </c>
      <c r="J52" s="258">
        <v>64.1</v>
      </c>
      <c r="K52" s="258">
        <v>88</v>
      </c>
      <c r="L52" s="258">
        <v>83.8</v>
      </c>
      <c r="N52" s="232">
        <v>47</v>
      </c>
      <c r="O52" s="414">
        <v>96.6821</v>
      </c>
      <c r="P52" s="414">
        <v>55.7</v>
      </c>
      <c r="Q52" s="414">
        <v>84.9</v>
      </c>
      <c r="R52" s="413">
        <v>83.790508916405</v>
      </c>
      <c r="S52" s="253"/>
      <c r="V52" s="253"/>
    </row>
    <row r="53" spans="1:22" ht="12.75">
      <c r="A53" s="526" t="s">
        <v>603</v>
      </c>
      <c r="B53" s="190"/>
      <c r="C53" s="181"/>
      <c r="D53" s="181"/>
      <c r="H53" s="232">
        <v>48</v>
      </c>
      <c r="I53" s="258">
        <v>87.7</v>
      </c>
      <c r="J53" s="258">
        <v>61.9</v>
      </c>
      <c r="K53" s="258">
        <v>86.7</v>
      </c>
      <c r="L53" s="258">
        <v>81.9</v>
      </c>
      <c r="N53" s="232">
        <v>48</v>
      </c>
      <c r="O53" s="414">
        <v>96.0258</v>
      </c>
      <c r="P53" s="414">
        <v>53.8</v>
      </c>
      <c r="Q53" s="414">
        <v>83.8</v>
      </c>
      <c r="R53" s="413">
        <v>81.58362462231175</v>
      </c>
      <c r="S53" s="253"/>
      <c r="V53" s="253"/>
    </row>
    <row r="54" spans="2:22" ht="12.75">
      <c r="B54" s="224"/>
      <c r="C54" s="415"/>
      <c r="D54" s="412"/>
      <c r="H54" s="232">
        <v>49</v>
      </c>
      <c r="I54" s="258">
        <v>86.1</v>
      </c>
      <c r="J54" s="258">
        <v>60.4</v>
      </c>
      <c r="K54" s="258">
        <v>83.1</v>
      </c>
      <c r="L54" s="258">
        <v>79.6</v>
      </c>
      <c r="N54" s="232">
        <v>49</v>
      </c>
      <c r="O54" s="414">
        <v>94.8797</v>
      </c>
      <c r="P54" s="414">
        <v>51.5401</v>
      </c>
      <c r="Q54" s="414">
        <v>82.7</v>
      </c>
      <c r="R54" s="413">
        <v>78.85242016707151</v>
      </c>
      <c r="S54" s="253"/>
      <c r="V54" s="253"/>
    </row>
    <row r="55" spans="2:22" ht="12.75">
      <c r="B55" s="224"/>
      <c r="C55" s="416"/>
      <c r="D55" s="412"/>
      <c r="H55" s="232">
        <v>50</v>
      </c>
      <c r="I55" s="258">
        <v>84.6</v>
      </c>
      <c r="J55" s="258">
        <v>58.4</v>
      </c>
      <c r="K55" s="258">
        <v>84.6</v>
      </c>
      <c r="L55" s="258">
        <v>77.2</v>
      </c>
      <c r="N55" s="232">
        <v>50</v>
      </c>
      <c r="O55" s="414">
        <v>92.9165</v>
      </c>
      <c r="P55" s="414">
        <v>49.8215</v>
      </c>
      <c r="Q55" s="414">
        <v>81.7</v>
      </c>
      <c r="R55" s="413">
        <v>76.24563066532377</v>
      </c>
      <c r="S55" s="253"/>
      <c r="V55" s="253"/>
    </row>
    <row r="56" spans="2:22" ht="12.75">
      <c r="B56" s="224"/>
      <c r="D56" s="412"/>
      <c r="H56" s="232">
        <v>51</v>
      </c>
      <c r="I56" s="258">
        <v>81.7</v>
      </c>
      <c r="J56" s="258">
        <v>55.8</v>
      </c>
      <c r="K56" s="258">
        <v>81.7</v>
      </c>
      <c r="L56" s="258">
        <v>74.4</v>
      </c>
      <c r="N56" s="232">
        <v>51</v>
      </c>
      <c r="O56" s="414">
        <v>88.3387</v>
      </c>
      <c r="P56" s="414">
        <v>46.8269</v>
      </c>
      <c r="Q56" s="414">
        <v>78.9</v>
      </c>
      <c r="R56" s="413">
        <v>73.47591681971682</v>
      </c>
      <c r="S56" s="253"/>
      <c r="V56" s="253"/>
    </row>
    <row r="57" spans="8:22" ht="12.75">
      <c r="H57" s="232">
        <v>52</v>
      </c>
      <c r="I57" s="258">
        <v>78.8</v>
      </c>
      <c r="J57" s="258">
        <v>53.5</v>
      </c>
      <c r="K57" s="258">
        <v>78.8</v>
      </c>
      <c r="L57" s="258">
        <v>71.5</v>
      </c>
      <c r="N57" s="232">
        <v>52</v>
      </c>
      <c r="O57" s="414">
        <v>85.5585</v>
      </c>
      <c r="P57" s="414">
        <v>44.4692</v>
      </c>
      <c r="Q57" s="414">
        <v>76.8</v>
      </c>
      <c r="R57" s="413">
        <v>70.70027845251497</v>
      </c>
      <c r="S57" s="253"/>
      <c r="V57" s="253"/>
    </row>
    <row r="58" spans="9:22" ht="12.75">
      <c r="I58" s="258"/>
      <c r="J58" s="258"/>
      <c r="K58" s="258"/>
      <c r="L58" s="258"/>
      <c r="O58" s="414"/>
      <c r="P58" s="414"/>
      <c r="Q58" s="414"/>
      <c r="R58" s="258"/>
      <c r="U58" s="253"/>
      <c r="V58" s="253"/>
    </row>
    <row r="59" spans="9:22" ht="12.75">
      <c r="I59" s="417"/>
      <c r="J59" s="417"/>
      <c r="K59" s="417"/>
      <c r="L59" s="417"/>
      <c r="O59" s="417"/>
      <c r="P59" s="417"/>
      <c r="Q59" s="417"/>
      <c r="R59" s="417"/>
      <c r="U59" s="253"/>
      <c r="V59" s="253"/>
    </row>
    <row r="60" spans="8:22" ht="12.75">
      <c r="H60" s="411"/>
      <c r="I60" s="266">
        <f>SUM(I6:I58)</f>
        <v>4112.999999999998</v>
      </c>
      <c r="J60" s="266">
        <f>SUM(J6:J58)</f>
        <v>2379.8000000000006</v>
      </c>
      <c r="K60" s="266">
        <f>SUM(K6:K58)</f>
        <v>3863.6</v>
      </c>
      <c r="L60" s="266">
        <f>SUM(L6:L58)</f>
        <v>3391.9999999999995</v>
      </c>
      <c r="M60" s="418"/>
      <c r="N60" s="411"/>
      <c r="O60" s="266">
        <f>SUM(O6:O58)</f>
        <v>4144.0829</v>
      </c>
      <c r="P60" s="266">
        <f>SUM(P6:P58)</f>
        <v>1971.1499000000003</v>
      </c>
      <c r="Q60" s="266">
        <f>SUM(Q6:Q58)</f>
        <v>3428.7000000000003</v>
      </c>
      <c r="R60" s="266">
        <f>SUM(R6:R58)</f>
        <v>3388.807960395639</v>
      </c>
      <c r="S60" s="253"/>
      <c r="V60" s="25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67" r:id="rId1"/>
  <headerFooter alignWithMargins="0">
    <oddFooter>&amp;CNordel 1999&amp;R&amp;D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G36:H36"/>
  <sheetViews>
    <sheetView tabSelected="1" zoomScalePageLayoutView="0" workbookViewId="0" topLeftCell="A1">
      <selection activeCell="J13" sqref="J13"/>
    </sheetView>
  </sheetViews>
  <sheetFormatPr defaultColWidth="9.140625" defaultRowHeight="12.75"/>
  <sheetData>
    <row r="23" s="200" customFormat="1" ht="12.75"/>
    <row r="36" spans="7:8" ht="12.75">
      <c r="G36" t="s">
        <v>252</v>
      </c>
      <c r="H36" s="1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2"/>
  <headerFooter alignWithMargins="0">
    <oddFooter>&amp;CNordel 1999&amp;R&amp;D &amp;T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zoomScalePageLayoutView="0" workbookViewId="0" topLeftCell="E1">
      <selection activeCell="J13" sqref="J13"/>
    </sheetView>
  </sheetViews>
  <sheetFormatPr defaultColWidth="9.140625" defaultRowHeight="12.75"/>
  <cols>
    <col min="1" max="1" width="4.421875" style="36" customWidth="1"/>
    <col min="2" max="2" width="0.9921875" style="36" customWidth="1"/>
    <col min="3" max="3" width="8.140625" style="36" customWidth="1"/>
    <col min="4" max="4" width="15.421875" style="36" customWidth="1"/>
    <col min="5" max="5" width="12.140625" style="36" customWidth="1"/>
    <col min="6" max="6" width="11.7109375" style="36" customWidth="1"/>
    <col min="7" max="7" width="11.57421875" style="36" customWidth="1"/>
    <col min="8" max="8" width="11.421875" style="36" customWidth="1"/>
    <col min="9" max="9" width="15.57421875" style="36" customWidth="1"/>
    <col min="10" max="10" width="7.8515625" style="36" customWidth="1"/>
    <col min="11" max="11" width="0.9921875" style="36" customWidth="1"/>
    <col min="12" max="12" width="1.28515625" style="36" customWidth="1"/>
    <col min="13" max="16384" width="9.140625" style="36" customWidth="1"/>
  </cols>
  <sheetData>
    <row r="1" ht="8.25" customHeight="1"/>
    <row r="2" spans="1:11" ht="18.75">
      <c r="A2"/>
      <c r="B2"/>
      <c r="C2"/>
      <c r="D2" s="46" t="s">
        <v>482</v>
      </c>
      <c r="E2"/>
      <c r="F2" s="38"/>
      <c r="G2" s="38"/>
      <c r="H2" s="38"/>
      <c r="I2" s="37"/>
      <c r="J2" s="37"/>
      <c r="K2" s="37"/>
    </row>
    <row r="3" spans="5:10" ht="12.75">
      <c r="E3" s="39"/>
      <c r="F3" s="39"/>
      <c r="G3" s="39"/>
      <c r="H3" s="39"/>
      <c r="I3" s="39"/>
      <c r="J3" s="39"/>
    </row>
    <row r="4" spans="5:10" ht="12.75">
      <c r="E4" s="39"/>
      <c r="F4" s="39"/>
      <c r="G4" s="39"/>
      <c r="H4" s="39"/>
      <c r="I4" s="39"/>
      <c r="J4" s="39"/>
    </row>
    <row r="5" spans="5:10" ht="12.75">
      <c r="E5" s="39"/>
      <c r="F5" s="39"/>
      <c r="G5" s="39"/>
      <c r="H5" s="39"/>
      <c r="I5" s="39"/>
      <c r="J5" s="39"/>
    </row>
    <row r="6" spans="5:10" ht="12.75">
      <c r="E6" s="39"/>
      <c r="F6" s="39"/>
      <c r="G6" s="39"/>
      <c r="H6" s="39"/>
      <c r="I6" s="39"/>
      <c r="J6" s="39"/>
    </row>
    <row r="7" spans="5:10" ht="12.75">
      <c r="E7" s="39"/>
      <c r="F7" s="39"/>
      <c r="G7" s="39"/>
      <c r="H7" s="39"/>
      <c r="I7" s="39"/>
      <c r="J7" s="39"/>
    </row>
    <row r="8" spans="5:10" ht="12.75">
      <c r="E8" s="39"/>
      <c r="F8" s="39"/>
      <c r="G8" s="39"/>
      <c r="H8" s="39"/>
      <c r="I8" s="39"/>
      <c r="J8" s="39"/>
    </row>
    <row r="9" spans="5:10" ht="12.75">
      <c r="E9" s="39"/>
      <c r="F9" s="39"/>
      <c r="G9" s="39"/>
      <c r="H9" s="39"/>
      <c r="I9" s="39"/>
      <c r="J9" s="39"/>
    </row>
    <row r="10" spans="4:10" ht="12.75">
      <c r="D10" s="36" t="s">
        <v>154</v>
      </c>
      <c r="E10" s="39"/>
      <c r="F10" s="39"/>
      <c r="G10" s="39"/>
      <c r="H10" s="39"/>
      <c r="I10" s="39"/>
      <c r="J10" s="39"/>
    </row>
    <row r="11" spans="1:10" ht="12.75">
      <c r="A11" s="36" t="s">
        <v>154</v>
      </c>
      <c r="E11" s="39"/>
      <c r="F11" s="39"/>
      <c r="G11" s="39"/>
      <c r="H11" s="39"/>
      <c r="I11" s="39"/>
      <c r="J11" s="39"/>
    </row>
    <row r="12" spans="5:10" ht="12.75">
      <c r="E12" s="39"/>
      <c r="F12" s="39"/>
      <c r="G12" s="39"/>
      <c r="H12" s="39"/>
      <c r="I12" s="39"/>
      <c r="J12" s="39"/>
    </row>
    <row r="13" spans="5:10" ht="12.75">
      <c r="E13" s="39"/>
      <c r="F13" s="39"/>
      <c r="G13" s="39"/>
      <c r="H13" s="39"/>
      <c r="I13" s="39"/>
      <c r="J13" s="39"/>
    </row>
    <row r="14" spans="5:10" ht="12.75">
      <c r="E14" s="39"/>
      <c r="F14" s="39"/>
      <c r="G14" s="39"/>
      <c r="H14" s="39"/>
      <c r="I14" s="39"/>
      <c r="J14" s="39"/>
    </row>
    <row r="15" spans="5:10" ht="12.75">
      <c r="E15" s="39"/>
      <c r="F15" s="39"/>
      <c r="G15" s="39"/>
      <c r="H15" s="39"/>
      <c r="I15" s="39"/>
      <c r="J15" s="39"/>
    </row>
    <row r="16" spans="5:10" ht="12.75">
      <c r="E16" s="39"/>
      <c r="F16" s="39"/>
      <c r="G16" s="39"/>
      <c r="H16" s="39"/>
      <c r="I16" s="39"/>
      <c r="J16" s="39"/>
    </row>
    <row r="17" spans="5:10" ht="12.75">
      <c r="E17" s="39"/>
      <c r="F17" s="39"/>
      <c r="G17" s="39"/>
      <c r="H17" s="39"/>
      <c r="I17" s="39"/>
      <c r="J17" s="39"/>
    </row>
    <row r="18" spans="5:10" ht="12.75">
      <c r="E18" s="39"/>
      <c r="F18" s="39"/>
      <c r="G18" s="39"/>
      <c r="H18" s="39"/>
      <c r="I18" s="39"/>
      <c r="J18" s="39"/>
    </row>
    <row r="19" spans="5:10" ht="12.75">
      <c r="E19" s="39"/>
      <c r="F19" s="39"/>
      <c r="G19" s="39"/>
      <c r="H19" s="39"/>
      <c r="I19" s="39"/>
      <c r="J19" s="39"/>
    </row>
    <row r="20" spans="5:10" s="124" customFormat="1" ht="12.75">
      <c r="E20" s="123"/>
      <c r="F20" s="123"/>
      <c r="G20" s="123"/>
      <c r="H20" s="123"/>
      <c r="I20" s="123"/>
      <c r="J20" s="123"/>
    </row>
    <row r="21" spans="5:10" ht="12.75">
      <c r="E21" s="39"/>
      <c r="F21" s="39"/>
      <c r="G21" s="39"/>
      <c r="H21" s="39"/>
      <c r="I21" s="39"/>
      <c r="J21" s="39"/>
    </row>
    <row r="22" spans="5:10" ht="12.75">
      <c r="E22" s="39"/>
      <c r="F22" s="39"/>
      <c r="G22" s="39"/>
      <c r="H22" s="39"/>
      <c r="I22" s="39"/>
      <c r="J22" s="39"/>
    </row>
    <row r="23" s="39" customFormat="1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>
      <c r="H36" s="483"/>
    </row>
    <row r="37" ht="12.75"/>
    <row r="38" ht="12.75"/>
    <row r="39" ht="12.75"/>
    <row r="40" ht="12.75"/>
    <row r="42" ht="12" customHeight="1"/>
    <row r="43" spans="1:13" ht="3.75" customHeight="1">
      <c r="A4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/>
      <c r="M43"/>
    </row>
    <row r="44" spans="1:13" ht="15" customHeight="1">
      <c r="A4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/>
      <c r="M44"/>
    </row>
    <row r="45" spans="1:13" ht="10.5" customHeight="1">
      <c r="A4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/>
      <c r="M45"/>
    </row>
    <row r="46" spans="1:13" ht="3.75" customHeight="1">
      <c r="A4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/>
      <c r="M46"/>
    </row>
    <row r="47" spans="1:13" ht="12" customHeight="1">
      <c r="A4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/>
      <c r="M47"/>
    </row>
    <row r="48" spans="1:13" ht="10.5" customHeight="1">
      <c r="A4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/>
      <c r="M48"/>
    </row>
    <row r="49" spans="1:13" ht="15" customHeight="1">
      <c r="A4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/>
      <c r="M49"/>
    </row>
    <row r="50" spans="1:13" ht="9.75" customHeight="1">
      <c r="A5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/>
      <c r="M50"/>
    </row>
    <row r="51" spans="1:13" ht="15" customHeight="1">
      <c r="A5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/>
      <c r="M51"/>
    </row>
    <row r="52" spans="1:13" ht="9.75" customHeight="1">
      <c r="A5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/>
      <c r="M52"/>
    </row>
    <row r="53" spans="1:13" ht="16.5" customHeight="1">
      <c r="A5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/>
      <c r="M53"/>
    </row>
    <row r="54" spans="1:13" ht="9.75" customHeight="1">
      <c r="A5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/>
      <c r="M54"/>
    </row>
    <row r="55" spans="1:13" ht="14.25" customHeight="1">
      <c r="A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/>
      <c r="M55"/>
    </row>
    <row r="56" spans="1:13" ht="9.75" customHeight="1">
      <c r="A5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/>
      <c r="M56"/>
    </row>
    <row r="57" spans="1:13" ht="15" customHeight="1">
      <c r="A5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/>
      <c r="M57"/>
    </row>
    <row r="58" spans="1:13" ht="9.75" customHeight="1">
      <c r="A5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/>
      <c r="M58"/>
    </row>
    <row r="59" spans="1:13" ht="13.5" customHeight="1">
      <c r="A5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/>
      <c r="M59"/>
    </row>
    <row r="60" spans="1:13" ht="9.75" customHeight="1">
      <c r="A60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/>
      <c r="M60"/>
    </row>
    <row r="61" spans="1:13" ht="18.75" customHeight="1">
      <c r="A6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/>
      <c r="M61"/>
    </row>
    <row r="62" spans="1:13" ht="9" customHeight="1">
      <c r="A6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/>
      <c r="M62"/>
    </row>
    <row r="63" spans="1:13" ht="4.5" customHeight="1">
      <c r="A6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5:9" ht="12.75">
      <c r="E65" s="45"/>
      <c r="F65" s="45"/>
      <c r="G65" s="45"/>
      <c r="H65" s="45"/>
      <c r="I65" s="45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2"/>
  <headerFooter alignWithMargins="0">
    <oddFooter>&amp;CNordel 1999&amp;R&amp;D &amp;T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7109375" style="200" customWidth="1"/>
    <col min="2" max="2" width="16.28125" style="200" customWidth="1"/>
    <col min="3" max="3" width="8.7109375" style="200" customWidth="1"/>
    <col min="4" max="4" width="7.28125" style="200" customWidth="1"/>
    <col min="5" max="5" width="7.140625" style="200" customWidth="1"/>
    <col min="6" max="6" width="7.8515625" style="200" customWidth="1"/>
    <col min="7" max="7" width="7.421875" style="200" customWidth="1"/>
    <col min="8" max="8" width="2.28125" style="200" customWidth="1"/>
    <col min="9" max="9" width="9.28125" style="243" customWidth="1"/>
    <col min="10" max="16384" width="9.140625" style="200" customWidth="1"/>
  </cols>
  <sheetData>
    <row r="1" spans="1:9" s="193" customFormat="1" ht="15">
      <c r="A1" s="192" t="s">
        <v>28</v>
      </c>
      <c r="B1" s="192" t="s">
        <v>605</v>
      </c>
      <c r="D1" s="197"/>
      <c r="E1" s="197"/>
      <c r="F1" s="197"/>
      <c r="G1" s="197"/>
      <c r="H1" s="197"/>
      <c r="I1" s="419"/>
    </row>
    <row r="2" spans="1:9" s="193" customFormat="1" ht="15">
      <c r="A2" s="192"/>
      <c r="B2" s="192"/>
      <c r="D2" s="197"/>
      <c r="E2" s="197"/>
      <c r="F2" s="197"/>
      <c r="G2" s="197"/>
      <c r="H2" s="197"/>
      <c r="I2" s="419"/>
    </row>
    <row r="4" ht="12.75">
      <c r="C4" s="231" t="s">
        <v>388</v>
      </c>
    </row>
    <row r="5" spans="3:9" ht="12.75">
      <c r="C5" s="13" t="s">
        <v>271</v>
      </c>
      <c r="D5" s="13" t="s">
        <v>50</v>
      </c>
      <c r="E5" s="13" t="s">
        <v>272</v>
      </c>
      <c r="F5" s="13" t="s">
        <v>273</v>
      </c>
      <c r="G5" s="2" t="s">
        <v>383</v>
      </c>
      <c r="I5" s="420"/>
    </row>
    <row r="6" spans="2:9" ht="15.75">
      <c r="B6" s="1" t="s">
        <v>483</v>
      </c>
      <c r="C6"/>
      <c r="D6"/>
      <c r="E6"/>
      <c r="F6"/>
      <c r="G6" s="2" t="s">
        <v>384</v>
      </c>
      <c r="H6" s="338" t="s">
        <v>82</v>
      </c>
      <c r="I6" s="421" t="s">
        <v>485</v>
      </c>
    </row>
    <row r="7" spans="2:11" ht="12.75">
      <c r="B7" t="s">
        <v>271</v>
      </c>
      <c r="C7" s="422" t="s">
        <v>66</v>
      </c>
      <c r="D7" s="422" t="s">
        <v>66</v>
      </c>
      <c r="E7" s="244">
        <v>2787</v>
      </c>
      <c r="F7" s="244">
        <v>2241</v>
      </c>
      <c r="G7" s="244">
        <v>4152</v>
      </c>
      <c r="H7" s="244"/>
      <c r="I7" s="247">
        <f>SUM(C7:G7)</f>
        <v>9180</v>
      </c>
      <c r="J7" s="184"/>
      <c r="K7" s="184"/>
    </row>
    <row r="8" spans="2:11" ht="12.75">
      <c r="B8" t="s">
        <v>50</v>
      </c>
      <c r="C8" s="375" t="s">
        <v>66</v>
      </c>
      <c r="D8" s="375" t="s">
        <v>66</v>
      </c>
      <c r="E8" s="244">
        <v>232</v>
      </c>
      <c r="F8" s="244">
        <v>2599</v>
      </c>
      <c r="G8" s="375" t="s">
        <v>66</v>
      </c>
      <c r="H8" s="244"/>
      <c r="I8" s="247">
        <f>SUM(C8:G8)</f>
        <v>2831</v>
      </c>
      <c r="J8" s="184"/>
      <c r="K8" s="184"/>
    </row>
    <row r="9" spans="2:11" ht="12.75">
      <c r="B9" t="s">
        <v>272</v>
      </c>
      <c r="C9" s="244">
        <v>1942</v>
      </c>
      <c r="D9" s="244">
        <v>33</v>
      </c>
      <c r="E9" s="375" t="s">
        <v>66</v>
      </c>
      <c r="F9" s="244">
        <v>5186</v>
      </c>
      <c r="G9" s="375" t="s">
        <v>66</v>
      </c>
      <c r="H9" s="244"/>
      <c r="I9" s="247">
        <f>SUM(C9:G9)</f>
        <v>7161</v>
      </c>
      <c r="J9" s="184"/>
      <c r="K9" s="184"/>
    </row>
    <row r="10" spans="2:11" ht="12.75">
      <c r="B10" t="s">
        <v>273</v>
      </c>
      <c r="C10" s="244">
        <v>3145</v>
      </c>
      <c r="D10" s="244">
        <v>5072</v>
      </c>
      <c r="E10" s="244">
        <v>7527</v>
      </c>
      <c r="F10" s="375" t="s">
        <v>66</v>
      </c>
      <c r="G10" s="244">
        <v>2714</v>
      </c>
      <c r="H10" s="244"/>
      <c r="I10" s="247">
        <f>SUM(C10:G10)</f>
        <v>18458</v>
      </c>
      <c r="J10" s="184"/>
      <c r="K10" s="184"/>
    </row>
    <row r="11" spans="2:11" ht="12.75">
      <c r="B11" s="99" t="s">
        <v>385</v>
      </c>
      <c r="C11" s="244">
        <v>3516</v>
      </c>
      <c r="D11" s="244">
        <v>7685</v>
      </c>
      <c r="E11" s="244">
        <v>207</v>
      </c>
      <c r="F11" s="244">
        <v>1141</v>
      </c>
      <c r="G11" s="375" t="s">
        <v>66</v>
      </c>
      <c r="H11" s="423"/>
      <c r="I11" s="247">
        <f>SUM(C11:G11)</f>
        <v>12549</v>
      </c>
      <c r="J11" s="244"/>
      <c r="K11" s="184"/>
    </row>
    <row r="12" spans="2:11" s="231" customFormat="1" ht="15.75">
      <c r="B12" s="424" t="s">
        <v>484</v>
      </c>
      <c r="C12" s="247">
        <f aca="true" t="shared" si="0" ref="C12:I12">SUM(C7:C11)</f>
        <v>8603</v>
      </c>
      <c r="D12" s="247">
        <f t="shared" si="0"/>
        <v>12790</v>
      </c>
      <c r="E12" s="247">
        <f t="shared" si="0"/>
        <v>10753</v>
      </c>
      <c r="F12" s="247">
        <f t="shared" si="0"/>
        <v>11167</v>
      </c>
      <c r="G12" s="247">
        <f t="shared" si="0"/>
        <v>6866</v>
      </c>
      <c r="H12" s="247"/>
      <c r="I12" s="247">
        <f t="shared" si="0"/>
        <v>50179</v>
      </c>
      <c r="J12" s="191"/>
      <c r="K12" s="247"/>
    </row>
    <row r="13" spans="3:11" ht="12.75">
      <c r="C13" s="184"/>
      <c r="D13" s="184"/>
      <c r="E13" s="184"/>
      <c r="F13" s="184"/>
      <c r="G13" s="184"/>
      <c r="H13" s="184"/>
      <c r="I13" s="244"/>
      <c r="J13" s="184"/>
      <c r="K13" s="184"/>
    </row>
    <row r="15" spans="3:9" ht="12.75">
      <c r="C15" s="13" t="s">
        <v>271</v>
      </c>
      <c r="D15" s="13" t="s">
        <v>50</v>
      </c>
      <c r="E15" s="13" t="s">
        <v>272</v>
      </c>
      <c r="F15" s="13" t="s">
        <v>273</v>
      </c>
      <c r="I15" s="425" t="s">
        <v>54</v>
      </c>
    </row>
    <row r="16" spans="2:9" ht="12.75">
      <c r="B16" t="s">
        <v>486</v>
      </c>
      <c r="C16" s="244">
        <f>+C12</f>
        <v>8603</v>
      </c>
      <c r="D16" s="244">
        <f>+D12</f>
        <v>12790</v>
      </c>
      <c r="E16" s="244">
        <f>+E12</f>
        <v>10753</v>
      </c>
      <c r="F16" s="244">
        <f>+F12</f>
        <v>11167</v>
      </c>
      <c r="G16" s="184"/>
      <c r="H16" s="184"/>
      <c r="I16" s="247">
        <f>SUM(C16:F16)</f>
        <v>43313</v>
      </c>
    </row>
    <row r="17" spans="2:9" ht="12.75">
      <c r="B17" t="s">
        <v>487</v>
      </c>
      <c r="C17" s="244">
        <f>+I7</f>
        <v>9180</v>
      </c>
      <c r="D17" s="244">
        <f>+I8</f>
        <v>2831</v>
      </c>
      <c r="E17" s="244">
        <f>+I9</f>
        <v>7161</v>
      </c>
      <c r="F17" s="244">
        <f>+I10</f>
        <v>18458</v>
      </c>
      <c r="G17" s="184"/>
      <c r="H17" s="184"/>
      <c r="I17" s="247">
        <f>SUM(C17:F17)</f>
        <v>37630</v>
      </c>
    </row>
    <row r="18" spans="2:9" ht="12.75">
      <c r="B18" s="129" t="s">
        <v>372</v>
      </c>
      <c r="C18" s="244">
        <f>+C16-C17</f>
        <v>-577</v>
      </c>
      <c r="D18" s="244">
        <f>+D16-D17</f>
        <v>9959</v>
      </c>
      <c r="E18" s="244">
        <f>+E16-E17</f>
        <v>3592</v>
      </c>
      <c r="F18" s="244">
        <f>+F16-F17</f>
        <v>-7291</v>
      </c>
      <c r="G18" s="184"/>
      <c r="H18" s="184"/>
      <c r="I18" s="247">
        <f>SUM(C18:F18)</f>
        <v>5683</v>
      </c>
    </row>
    <row r="19" spans="2:9" ht="9" customHeight="1">
      <c r="B19"/>
      <c r="C19" s="244"/>
      <c r="D19" s="244"/>
      <c r="E19" s="244"/>
      <c r="F19" s="244"/>
      <c r="G19" s="184"/>
      <c r="H19" s="184"/>
      <c r="I19" s="247"/>
    </row>
    <row r="20" spans="2:6" s="191" customFormat="1" ht="12.75">
      <c r="B20" s="535" t="s">
        <v>386</v>
      </c>
      <c r="C20" s="184"/>
      <c r="D20" s="184"/>
      <c r="E20" s="184"/>
      <c r="F20" s="184"/>
    </row>
    <row r="21" spans="2:9" s="250" customFormat="1" ht="12.75">
      <c r="B21" s="535" t="s">
        <v>387</v>
      </c>
      <c r="C21" s="365">
        <f>+C18/'S19,20'!C15</f>
        <v>-0.016284714382479117</v>
      </c>
      <c r="D21" s="365">
        <f>+D18/'S19,20'!D15</f>
        <v>0.12204058624577227</v>
      </c>
      <c r="E21" s="365">
        <f>+E18/'S19,20'!F15</f>
        <v>0.028629726455397565</v>
      </c>
      <c r="F21" s="365">
        <f>+F18/'S19,20'!H15</f>
        <v>-0.04844132029339853</v>
      </c>
      <c r="I21" s="426">
        <f>+I18/'S19,20'!J15</f>
        <v>0.014170656293636544</v>
      </c>
    </row>
    <row r="25" ht="12.75">
      <c r="B25" s="526" t="s">
        <v>457</v>
      </c>
    </row>
    <row r="32" ht="12.75">
      <c r="J32" s="243"/>
    </row>
    <row r="36" ht="12.75">
      <c r="H36" s="232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1999&amp;R&amp;D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E1">
      <selection activeCell="J13" sqref="J13"/>
    </sheetView>
  </sheetViews>
  <sheetFormatPr defaultColWidth="9.140625" defaultRowHeight="12.75"/>
  <cols>
    <col min="1" max="1" width="6.00390625" style="200" customWidth="1"/>
    <col min="2" max="7" width="10.7109375" style="200" customWidth="1"/>
    <col min="8" max="9" width="10.7109375" style="233" customWidth="1"/>
    <col min="10" max="10" width="8.28125" style="233" customWidth="1"/>
    <col min="11" max="11" width="9.28125" style="233" customWidth="1"/>
    <col min="12" max="12" width="2.28125" style="233" customWidth="1"/>
    <col min="13" max="16384" width="9.140625" style="200" customWidth="1"/>
  </cols>
  <sheetData>
    <row r="1" spans="1:12" s="193" customFormat="1" ht="15">
      <c r="A1" s="192" t="s">
        <v>29</v>
      </c>
      <c r="B1" s="192" t="s">
        <v>488</v>
      </c>
      <c r="D1" s="197"/>
      <c r="E1" s="197"/>
      <c r="F1" s="197"/>
      <c r="G1" s="197"/>
      <c r="H1" s="197"/>
      <c r="I1" s="197"/>
      <c r="J1" s="197"/>
      <c r="K1" s="197"/>
      <c r="L1" s="197"/>
    </row>
    <row r="2" ht="15">
      <c r="B2" s="192"/>
    </row>
    <row r="3" spans="2:13" ht="12.75">
      <c r="B3" s="2" t="s">
        <v>388</v>
      </c>
      <c r="C3" s="2" t="s">
        <v>388</v>
      </c>
      <c r="D3" s="2" t="s">
        <v>388</v>
      </c>
      <c r="E3" s="2" t="s">
        <v>388</v>
      </c>
      <c r="F3" s="2" t="s">
        <v>388</v>
      </c>
      <c r="G3" s="2" t="s">
        <v>388</v>
      </c>
      <c r="H3" s="2" t="s">
        <v>388</v>
      </c>
      <c r="I3" s="2" t="s">
        <v>388</v>
      </c>
      <c r="J3" s="2" t="s">
        <v>388</v>
      </c>
      <c r="K3" s="2" t="s">
        <v>388</v>
      </c>
      <c r="M3" s="245" t="s">
        <v>197</v>
      </c>
    </row>
    <row r="4" spans="2:12" ht="12.75">
      <c r="B4" s="13" t="s">
        <v>389</v>
      </c>
      <c r="C4" s="513" t="s">
        <v>390</v>
      </c>
      <c r="D4" s="13" t="s">
        <v>391</v>
      </c>
      <c r="E4" s="513" t="s">
        <v>392</v>
      </c>
      <c r="F4" s="13" t="s">
        <v>393</v>
      </c>
      <c r="G4" s="513" t="s">
        <v>392</v>
      </c>
      <c r="H4" s="13" t="s">
        <v>393</v>
      </c>
      <c r="I4" s="513" t="s">
        <v>394</v>
      </c>
      <c r="J4" s="13" t="s">
        <v>393</v>
      </c>
      <c r="K4" s="513" t="s">
        <v>390</v>
      </c>
      <c r="L4" s="307"/>
    </row>
    <row r="5" spans="1:12" ht="12.75">
      <c r="A5" s="200">
        <v>1963</v>
      </c>
      <c r="B5" s="427">
        <v>4</v>
      </c>
      <c r="C5" s="412">
        <v>318</v>
      </c>
      <c r="D5" s="412">
        <v>499</v>
      </c>
      <c r="E5" s="412">
        <v>0</v>
      </c>
      <c r="F5" s="412">
        <v>44</v>
      </c>
      <c r="G5" s="412">
        <v>897</v>
      </c>
      <c r="H5" s="412">
        <v>0</v>
      </c>
      <c r="I5" s="412">
        <v>0</v>
      </c>
      <c r="J5" s="412">
        <v>0</v>
      </c>
      <c r="K5" s="412">
        <v>0</v>
      </c>
      <c r="L5" s="412"/>
    </row>
    <row r="6" spans="1:12" ht="12.75">
      <c r="A6" s="200">
        <v>1964</v>
      </c>
      <c r="B6" s="427">
        <v>6</v>
      </c>
      <c r="C6" s="412">
        <v>675</v>
      </c>
      <c r="D6" s="412">
        <v>851</v>
      </c>
      <c r="E6" s="412">
        <v>1</v>
      </c>
      <c r="F6" s="412">
        <v>108</v>
      </c>
      <c r="G6" s="412">
        <v>1421</v>
      </c>
      <c r="H6" s="412">
        <v>0</v>
      </c>
      <c r="I6" s="412">
        <v>0</v>
      </c>
      <c r="J6" s="412">
        <v>0</v>
      </c>
      <c r="K6" s="412">
        <v>0</v>
      </c>
      <c r="L6" s="412"/>
    </row>
    <row r="7" spans="1:12" ht="12.75">
      <c r="A7" s="200">
        <v>1965</v>
      </c>
      <c r="B7" s="427">
        <v>17</v>
      </c>
      <c r="C7" s="412">
        <v>592</v>
      </c>
      <c r="D7" s="412">
        <v>2295</v>
      </c>
      <c r="E7" s="412">
        <v>8</v>
      </c>
      <c r="F7" s="412">
        <v>117</v>
      </c>
      <c r="G7" s="412">
        <v>2175</v>
      </c>
      <c r="H7" s="412">
        <v>0</v>
      </c>
      <c r="I7" s="412">
        <v>0</v>
      </c>
      <c r="J7" s="412">
        <v>0</v>
      </c>
      <c r="K7" s="427">
        <v>1</v>
      </c>
      <c r="L7" s="427"/>
    </row>
    <row r="8" spans="1:12" ht="12.75">
      <c r="A8" s="200">
        <v>1966</v>
      </c>
      <c r="B8" s="427">
        <v>267</v>
      </c>
      <c r="C8" s="412">
        <v>139</v>
      </c>
      <c r="D8" s="412">
        <v>1619</v>
      </c>
      <c r="E8" s="412">
        <v>119</v>
      </c>
      <c r="F8" s="412">
        <v>812</v>
      </c>
      <c r="G8" s="412">
        <v>1087</v>
      </c>
      <c r="H8" s="412">
        <v>0</v>
      </c>
      <c r="I8" s="412">
        <v>0</v>
      </c>
      <c r="J8" s="412">
        <v>0</v>
      </c>
      <c r="K8" s="427">
        <v>1</v>
      </c>
      <c r="L8" s="427"/>
    </row>
    <row r="9" spans="1:12" ht="12.75">
      <c r="A9" s="200">
        <v>1967</v>
      </c>
      <c r="B9" s="427">
        <v>121</v>
      </c>
      <c r="C9" s="412">
        <v>109</v>
      </c>
      <c r="D9" s="412">
        <v>2119</v>
      </c>
      <c r="E9" s="412">
        <v>37</v>
      </c>
      <c r="F9" s="412">
        <v>413</v>
      </c>
      <c r="G9" s="412">
        <v>1927</v>
      </c>
      <c r="H9" s="412">
        <v>0</v>
      </c>
      <c r="I9" s="412">
        <v>0</v>
      </c>
      <c r="J9" s="412">
        <v>0</v>
      </c>
      <c r="K9" s="427">
        <v>1</v>
      </c>
      <c r="L9" s="427"/>
    </row>
    <row r="10" spans="1:12" ht="12.75">
      <c r="A10" s="200">
        <v>1968</v>
      </c>
      <c r="B10" s="427">
        <v>281</v>
      </c>
      <c r="C10" s="412">
        <v>506</v>
      </c>
      <c r="D10" s="412">
        <v>1986</v>
      </c>
      <c r="E10" s="412">
        <v>1018</v>
      </c>
      <c r="F10" s="412">
        <v>239</v>
      </c>
      <c r="G10" s="412">
        <v>3232</v>
      </c>
      <c r="H10" s="412">
        <v>0</v>
      </c>
      <c r="I10" s="412">
        <v>0</v>
      </c>
      <c r="J10" s="412">
        <v>0</v>
      </c>
      <c r="K10" s="427">
        <v>1</v>
      </c>
      <c r="L10" s="427"/>
    </row>
    <row r="11" spans="1:12" ht="12.75">
      <c r="A11" s="200">
        <v>1969</v>
      </c>
      <c r="B11" s="427">
        <v>487</v>
      </c>
      <c r="C11" s="412">
        <v>429</v>
      </c>
      <c r="D11" s="412">
        <v>578</v>
      </c>
      <c r="E11" s="412">
        <v>2885</v>
      </c>
      <c r="F11" s="412">
        <v>305</v>
      </c>
      <c r="G11" s="412">
        <v>1651</v>
      </c>
      <c r="H11" s="412">
        <v>0</v>
      </c>
      <c r="I11" s="412">
        <v>0</v>
      </c>
      <c r="J11" s="412">
        <v>0</v>
      </c>
      <c r="K11" s="427">
        <v>2</v>
      </c>
      <c r="L11" s="427"/>
    </row>
    <row r="12" spans="1:12" ht="12.75">
      <c r="A12" s="200">
        <v>1970</v>
      </c>
      <c r="B12" s="427">
        <v>832</v>
      </c>
      <c r="C12" s="412">
        <v>959</v>
      </c>
      <c r="D12" s="412">
        <v>541</v>
      </c>
      <c r="E12" s="412">
        <v>3890</v>
      </c>
      <c r="F12" s="412">
        <v>1055</v>
      </c>
      <c r="G12" s="412">
        <v>1891</v>
      </c>
      <c r="H12" s="412">
        <v>0</v>
      </c>
      <c r="I12" s="412">
        <v>0</v>
      </c>
      <c r="J12" s="412">
        <v>0</v>
      </c>
      <c r="K12" s="427">
        <v>2</v>
      </c>
      <c r="L12" s="427"/>
    </row>
    <row r="13" spans="1:12" ht="12.75">
      <c r="A13" s="200">
        <v>1971</v>
      </c>
      <c r="B13" s="427">
        <v>17</v>
      </c>
      <c r="C13" s="412">
        <v>2116</v>
      </c>
      <c r="D13" s="412">
        <v>726</v>
      </c>
      <c r="E13" s="412">
        <v>1519</v>
      </c>
      <c r="F13" s="412">
        <v>709</v>
      </c>
      <c r="G13" s="412">
        <v>3645</v>
      </c>
      <c r="H13" s="412">
        <v>0</v>
      </c>
      <c r="I13" s="412">
        <v>0</v>
      </c>
      <c r="J13" s="412">
        <v>0</v>
      </c>
      <c r="K13" s="427">
        <v>2</v>
      </c>
      <c r="L13" s="427"/>
    </row>
    <row r="14" spans="1:12" ht="12.75">
      <c r="A14" s="200">
        <v>1972</v>
      </c>
      <c r="B14" s="427">
        <v>22</v>
      </c>
      <c r="C14" s="412">
        <v>3725</v>
      </c>
      <c r="D14" s="412">
        <v>842</v>
      </c>
      <c r="E14" s="412">
        <v>1146</v>
      </c>
      <c r="F14" s="412">
        <v>291</v>
      </c>
      <c r="G14" s="412">
        <v>5009</v>
      </c>
      <c r="H14" s="412">
        <v>0</v>
      </c>
      <c r="I14" s="412">
        <v>0</v>
      </c>
      <c r="J14" s="412">
        <v>0</v>
      </c>
      <c r="K14" s="427">
        <v>0</v>
      </c>
      <c r="L14" s="427"/>
    </row>
    <row r="15" spans="1:12" ht="12.75">
      <c r="A15" s="200">
        <v>1973</v>
      </c>
      <c r="B15" s="427">
        <v>260</v>
      </c>
      <c r="C15" s="412">
        <v>4133</v>
      </c>
      <c r="D15" s="412">
        <v>918</v>
      </c>
      <c r="E15" s="412">
        <v>289</v>
      </c>
      <c r="F15" s="412">
        <v>165</v>
      </c>
      <c r="G15" s="412">
        <v>5401</v>
      </c>
      <c r="H15" s="412">
        <v>0</v>
      </c>
      <c r="I15" s="412">
        <v>0</v>
      </c>
      <c r="J15" s="412">
        <v>0</v>
      </c>
      <c r="K15" s="427">
        <v>0</v>
      </c>
      <c r="L15" s="427"/>
    </row>
    <row r="16" spans="1:12" ht="12.75">
      <c r="A16" s="200">
        <v>1974</v>
      </c>
      <c r="B16" s="427">
        <v>495</v>
      </c>
      <c r="C16" s="412">
        <v>2979</v>
      </c>
      <c r="D16" s="412">
        <v>433</v>
      </c>
      <c r="E16" s="412">
        <v>291</v>
      </c>
      <c r="F16" s="412">
        <v>330</v>
      </c>
      <c r="G16" s="412">
        <v>5895</v>
      </c>
      <c r="H16" s="412">
        <v>0</v>
      </c>
      <c r="I16" s="412">
        <v>0</v>
      </c>
      <c r="J16" s="412">
        <v>0</v>
      </c>
      <c r="K16" s="427">
        <v>0</v>
      </c>
      <c r="L16" s="427"/>
    </row>
    <row r="17" spans="1:12" ht="12.75">
      <c r="A17" s="200">
        <v>1975</v>
      </c>
      <c r="B17" s="427">
        <v>180</v>
      </c>
      <c r="C17" s="412">
        <v>3499</v>
      </c>
      <c r="D17" s="412">
        <v>1551</v>
      </c>
      <c r="E17" s="412">
        <v>189</v>
      </c>
      <c r="F17" s="412">
        <v>319</v>
      </c>
      <c r="G17" s="412">
        <v>5494</v>
      </c>
      <c r="H17" s="412">
        <v>0</v>
      </c>
      <c r="I17" s="412">
        <v>0</v>
      </c>
      <c r="J17" s="412">
        <v>0</v>
      </c>
      <c r="K17" s="427">
        <v>0</v>
      </c>
      <c r="L17" s="427"/>
    </row>
    <row r="18" spans="1:12" ht="12.75">
      <c r="A18" s="200">
        <v>1976</v>
      </c>
      <c r="B18" s="427">
        <v>93</v>
      </c>
      <c r="C18" s="412">
        <v>3442</v>
      </c>
      <c r="D18" s="412">
        <v>1951</v>
      </c>
      <c r="E18" s="412">
        <v>795</v>
      </c>
      <c r="F18" s="412">
        <v>373</v>
      </c>
      <c r="G18" s="412">
        <v>6979</v>
      </c>
      <c r="H18" s="412">
        <v>102</v>
      </c>
      <c r="I18" s="412">
        <v>160</v>
      </c>
      <c r="J18" s="412">
        <v>0</v>
      </c>
      <c r="K18" s="427">
        <v>0</v>
      </c>
      <c r="L18" s="427"/>
    </row>
    <row r="19" spans="1:12" ht="12.75">
      <c r="A19" s="200">
        <v>1977</v>
      </c>
      <c r="B19" s="427">
        <v>524</v>
      </c>
      <c r="C19" s="412">
        <v>743</v>
      </c>
      <c r="D19" s="412">
        <v>1798</v>
      </c>
      <c r="E19" s="412">
        <v>986</v>
      </c>
      <c r="F19" s="412">
        <v>2642</v>
      </c>
      <c r="G19" s="412">
        <v>1817</v>
      </c>
      <c r="H19" s="412">
        <v>774</v>
      </c>
      <c r="I19" s="412">
        <v>578</v>
      </c>
      <c r="J19" s="412">
        <v>0</v>
      </c>
      <c r="K19" s="427">
        <v>0</v>
      </c>
      <c r="L19" s="427"/>
    </row>
    <row r="20" spans="1:12" s="184" customFormat="1" ht="12.75">
      <c r="A20" s="184">
        <v>1978</v>
      </c>
      <c r="B20" s="357">
        <v>283</v>
      </c>
      <c r="C20" s="357">
        <v>854</v>
      </c>
      <c r="D20" s="357">
        <v>2155</v>
      </c>
      <c r="E20" s="357">
        <v>386</v>
      </c>
      <c r="F20" s="357">
        <v>409</v>
      </c>
      <c r="G20" s="357">
        <v>1741</v>
      </c>
      <c r="H20" s="357">
        <v>57</v>
      </c>
      <c r="I20" s="357">
        <v>2182</v>
      </c>
      <c r="J20" s="357">
        <v>0</v>
      </c>
      <c r="K20" s="357">
        <v>0</v>
      </c>
      <c r="L20" s="357"/>
    </row>
    <row r="21" spans="1:12" ht="12.75">
      <c r="A21" s="200">
        <v>1979</v>
      </c>
      <c r="B21" s="427">
        <v>1595</v>
      </c>
      <c r="C21" s="412">
        <v>1533</v>
      </c>
      <c r="D21" s="412">
        <v>2039</v>
      </c>
      <c r="E21" s="412">
        <v>648</v>
      </c>
      <c r="F21" s="412">
        <v>515</v>
      </c>
      <c r="G21" s="412">
        <v>3189</v>
      </c>
      <c r="H21" s="412">
        <v>217</v>
      </c>
      <c r="I21" s="412">
        <v>2253</v>
      </c>
      <c r="J21" s="412">
        <v>0</v>
      </c>
      <c r="K21" s="427">
        <v>0</v>
      </c>
      <c r="L21" s="427"/>
    </row>
    <row r="22" spans="1:12" ht="12.75">
      <c r="A22" s="200">
        <v>1980</v>
      </c>
      <c r="B22" s="427">
        <v>1162</v>
      </c>
      <c r="C22" s="412">
        <v>670</v>
      </c>
      <c r="D22" s="412">
        <v>1174</v>
      </c>
      <c r="E22" s="412">
        <v>702</v>
      </c>
      <c r="F22" s="412">
        <v>990</v>
      </c>
      <c r="G22" s="412">
        <v>1502</v>
      </c>
      <c r="H22" s="412">
        <v>728</v>
      </c>
      <c r="I22" s="412">
        <v>726</v>
      </c>
      <c r="J22" s="412">
        <v>0</v>
      </c>
      <c r="K22" s="427">
        <v>0</v>
      </c>
      <c r="L22" s="427"/>
    </row>
    <row r="23" spans="1:12" ht="12.75">
      <c r="A23" s="200">
        <v>1981</v>
      </c>
      <c r="B23" s="427">
        <v>499</v>
      </c>
      <c r="C23" s="412">
        <v>998</v>
      </c>
      <c r="D23" s="412">
        <v>4244</v>
      </c>
      <c r="E23" s="412">
        <v>204</v>
      </c>
      <c r="F23" s="412">
        <v>919</v>
      </c>
      <c r="G23" s="412">
        <v>2812</v>
      </c>
      <c r="H23" s="412">
        <v>135</v>
      </c>
      <c r="I23" s="412">
        <v>3532</v>
      </c>
      <c r="J23" s="412">
        <v>0</v>
      </c>
      <c r="K23" s="427">
        <v>0</v>
      </c>
      <c r="L23" s="427"/>
    </row>
    <row r="24" spans="1:12" ht="12.75">
      <c r="A24" s="200">
        <v>1982</v>
      </c>
      <c r="B24" s="427">
        <v>1738</v>
      </c>
      <c r="C24" s="412">
        <v>479</v>
      </c>
      <c r="D24" s="412">
        <v>1358</v>
      </c>
      <c r="E24" s="412">
        <v>348</v>
      </c>
      <c r="F24" s="412">
        <v>740</v>
      </c>
      <c r="G24" s="412">
        <v>3853</v>
      </c>
      <c r="H24" s="412">
        <v>25</v>
      </c>
      <c r="I24" s="412">
        <v>2972</v>
      </c>
      <c r="J24" s="412">
        <v>0</v>
      </c>
      <c r="K24" s="427">
        <v>0</v>
      </c>
      <c r="L24" s="427"/>
    </row>
    <row r="25" spans="1:12" ht="12.75">
      <c r="A25" s="200">
        <v>1983</v>
      </c>
      <c r="B25" s="427">
        <v>679</v>
      </c>
      <c r="C25" s="412">
        <v>1355</v>
      </c>
      <c r="D25" s="412">
        <v>3621</v>
      </c>
      <c r="E25" s="412">
        <v>220</v>
      </c>
      <c r="F25" s="412">
        <v>473</v>
      </c>
      <c r="G25" s="412">
        <v>9458</v>
      </c>
      <c r="H25" s="412">
        <v>8</v>
      </c>
      <c r="I25" s="412">
        <v>4387</v>
      </c>
      <c r="J25" s="427">
        <v>0</v>
      </c>
      <c r="K25" s="427">
        <v>0</v>
      </c>
      <c r="L25" s="427"/>
    </row>
    <row r="26" spans="1:12" ht="12.75">
      <c r="A26" s="200">
        <v>1984</v>
      </c>
      <c r="B26" s="427">
        <v>416</v>
      </c>
      <c r="C26" s="412">
        <v>1543</v>
      </c>
      <c r="D26" s="412">
        <v>3108</v>
      </c>
      <c r="E26" s="412">
        <v>182</v>
      </c>
      <c r="F26" s="412">
        <v>641</v>
      </c>
      <c r="G26" s="412">
        <v>5087</v>
      </c>
      <c r="H26" s="412">
        <v>20</v>
      </c>
      <c r="I26" s="412">
        <v>3799</v>
      </c>
      <c r="J26" s="427">
        <v>0</v>
      </c>
      <c r="K26" s="427">
        <v>0</v>
      </c>
      <c r="L26" s="427"/>
    </row>
    <row r="27" spans="1:12" ht="12.75">
      <c r="A27" s="200">
        <v>1985</v>
      </c>
      <c r="B27" s="427">
        <v>881</v>
      </c>
      <c r="C27" s="412">
        <v>1397</v>
      </c>
      <c r="D27" s="412">
        <v>1870</v>
      </c>
      <c r="E27" s="412">
        <v>873</v>
      </c>
      <c r="F27" s="412">
        <v>3408</v>
      </c>
      <c r="G27" s="412">
        <v>3388</v>
      </c>
      <c r="H27" s="412">
        <v>427</v>
      </c>
      <c r="I27" s="412">
        <v>995</v>
      </c>
      <c r="J27" s="412">
        <v>0</v>
      </c>
      <c r="K27" s="412">
        <v>0</v>
      </c>
      <c r="L27" s="412"/>
    </row>
    <row r="28" spans="1:12" ht="12.75">
      <c r="A28" s="200">
        <v>1986</v>
      </c>
      <c r="B28" s="427">
        <v>491</v>
      </c>
      <c r="C28" s="412">
        <v>1646</v>
      </c>
      <c r="D28" s="412">
        <v>1411</v>
      </c>
      <c r="E28" s="412">
        <v>302</v>
      </c>
      <c r="F28" s="412">
        <v>3393</v>
      </c>
      <c r="G28" s="412">
        <v>1026</v>
      </c>
      <c r="H28" s="412">
        <v>180</v>
      </c>
      <c r="I28" s="412">
        <v>633</v>
      </c>
      <c r="J28" s="412">
        <v>0</v>
      </c>
      <c r="K28" s="412">
        <v>0</v>
      </c>
      <c r="L28" s="412"/>
    </row>
    <row r="29" spans="1:12" ht="12.75">
      <c r="A29" s="200">
        <v>1987</v>
      </c>
      <c r="B29" s="427">
        <v>504</v>
      </c>
      <c r="C29" s="412">
        <v>1355</v>
      </c>
      <c r="D29" s="412">
        <v>2668</v>
      </c>
      <c r="E29" s="412">
        <v>309</v>
      </c>
      <c r="F29" s="412">
        <v>2163</v>
      </c>
      <c r="G29" s="412">
        <v>1357</v>
      </c>
      <c r="H29" s="412">
        <v>20</v>
      </c>
      <c r="I29" s="412">
        <v>1359</v>
      </c>
      <c r="J29" s="412">
        <v>0</v>
      </c>
      <c r="K29" s="412">
        <v>0</v>
      </c>
      <c r="L29" s="412"/>
    </row>
    <row r="30" spans="1:12" ht="12.75">
      <c r="A30" s="200">
        <v>1988</v>
      </c>
      <c r="B30" s="427">
        <v>409</v>
      </c>
      <c r="C30" s="412">
        <v>3058</v>
      </c>
      <c r="D30" s="412">
        <v>3475</v>
      </c>
      <c r="E30" s="412">
        <v>189</v>
      </c>
      <c r="F30" s="412">
        <v>1138</v>
      </c>
      <c r="G30" s="412">
        <v>4466</v>
      </c>
      <c r="H30" s="412">
        <v>27</v>
      </c>
      <c r="I30" s="412">
        <v>2287</v>
      </c>
      <c r="J30" s="412">
        <v>0</v>
      </c>
      <c r="K30" s="412">
        <v>5</v>
      </c>
      <c r="L30" s="412"/>
    </row>
    <row r="31" spans="1:12" ht="12.75">
      <c r="A31" s="200">
        <v>1989</v>
      </c>
      <c r="B31" s="427">
        <v>468</v>
      </c>
      <c r="C31" s="412">
        <v>4323</v>
      </c>
      <c r="D31" s="412">
        <v>7782</v>
      </c>
      <c r="E31" s="412">
        <v>183</v>
      </c>
      <c r="F31" s="412">
        <v>419</v>
      </c>
      <c r="G31" s="412">
        <v>11402</v>
      </c>
      <c r="H31" s="412">
        <v>7</v>
      </c>
      <c r="I31" s="412">
        <v>3784</v>
      </c>
      <c r="J31" s="412">
        <v>2</v>
      </c>
      <c r="K31" s="412">
        <v>177</v>
      </c>
      <c r="L31" s="412"/>
    </row>
    <row r="32" spans="1:12" ht="12.75">
      <c r="A32" s="200">
        <v>1990</v>
      </c>
      <c r="B32" s="427">
        <v>361</v>
      </c>
      <c r="C32" s="412">
        <v>6356</v>
      </c>
      <c r="D32" s="412">
        <v>7922</v>
      </c>
      <c r="E32" s="412">
        <v>220</v>
      </c>
      <c r="F32" s="412">
        <v>399</v>
      </c>
      <c r="G32" s="412">
        <v>12329</v>
      </c>
      <c r="H32" s="412">
        <v>7</v>
      </c>
      <c r="I32" s="412">
        <v>3958</v>
      </c>
      <c r="J32" s="412">
        <v>2</v>
      </c>
      <c r="K32" s="412">
        <v>114</v>
      </c>
      <c r="L32" s="412"/>
    </row>
    <row r="33" spans="1:12" ht="12.75">
      <c r="A33" s="200">
        <v>1991</v>
      </c>
      <c r="B33" s="427">
        <v>662</v>
      </c>
      <c r="C33" s="412">
        <v>2699</v>
      </c>
      <c r="D33" s="412">
        <v>1769</v>
      </c>
      <c r="E33" s="412">
        <v>815</v>
      </c>
      <c r="F33" s="412">
        <v>3051</v>
      </c>
      <c r="G33" s="412">
        <v>4748</v>
      </c>
      <c r="H33" s="412">
        <v>180</v>
      </c>
      <c r="I33" s="412">
        <v>1199</v>
      </c>
      <c r="J33" s="412">
        <v>3</v>
      </c>
      <c r="K33" s="412">
        <v>78</v>
      </c>
      <c r="L33" s="412"/>
    </row>
    <row r="34" spans="1:12" ht="12.75">
      <c r="A34" s="200">
        <v>1992</v>
      </c>
      <c r="B34" s="427">
        <v>691</v>
      </c>
      <c r="C34" s="412">
        <v>4453</v>
      </c>
      <c r="D34" s="412">
        <v>5374</v>
      </c>
      <c r="E34" s="412">
        <v>1474</v>
      </c>
      <c r="F34" s="412">
        <v>1176</v>
      </c>
      <c r="G34" s="412">
        <v>6681</v>
      </c>
      <c r="H34" s="412">
        <v>57</v>
      </c>
      <c r="I34" s="412">
        <v>3159</v>
      </c>
      <c r="J34" s="412">
        <v>5</v>
      </c>
      <c r="K34" s="412">
        <v>105</v>
      </c>
      <c r="L34" s="412"/>
    </row>
    <row r="35" spans="1:12" ht="12.75">
      <c r="A35" s="200">
        <v>1993</v>
      </c>
      <c r="B35" s="427">
        <v>379</v>
      </c>
      <c r="C35" s="412">
        <v>3136</v>
      </c>
      <c r="D35" s="412">
        <v>4014</v>
      </c>
      <c r="E35" s="412">
        <v>1313</v>
      </c>
      <c r="F35" s="412">
        <v>505</v>
      </c>
      <c r="G35" s="412">
        <v>6281</v>
      </c>
      <c r="H35" s="412">
        <v>185</v>
      </c>
      <c r="I35" s="412">
        <v>2139</v>
      </c>
      <c r="J35" s="412">
        <v>6</v>
      </c>
      <c r="K35" s="412">
        <v>60</v>
      </c>
      <c r="L35" s="412"/>
    </row>
    <row r="36" spans="1:12" ht="12.75">
      <c r="A36" s="200">
        <v>1994</v>
      </c>
      <c r="B36" s="427">
        <v>298</v>
      </c>
      <c r="C36" s="412">
        <v>1664</v>
      </c>
      <c r="D36" s="412">
        <v>681</v>
      </c>
      <c r="E36" s="412">
        <v>1933</v>
      </c>
      <c r="F36" s="412">
        <v>2850</v>
      </c>
      <c r="G36" s="412">
        <v>4430</v>
      </c>
      <c r="H36" s="412">
        <v>2306</v>
      </c>
      <c r="I36" s="412">
        <v>932</v>
      </c>
      <c r="J36" s="412">
        <v>291</v>
      </c>
      <c r="K36" s="412">
        <v>1</v>
      </c>
      <c r="L36" s="412"/>
    </row>
    <row r="37" spans="1:12" ht="12.75">
      <c r="A37" s="200">
        <v>1995</v>
      </c>
      <c r="B37" s="427">
        <v>213</v>
      </c>
      <c r="C37" s="412">
        <v>3821</v>
      </c>
      <c r="D37" s="412">
        <v>2093</v>
      </c>
      <c r="E37" s="412">
        <v>625</v>
      </c>
      <c r="F37" s="412">
        <v>1222</v>
      </c>
      <c r="G37" s="412">
        <v>6862</v>
      </c>
      <c r="H37" s="412">
        <v>790</v>
      </c>
      <c r="I37" s="412">
        <v>1719</v>
      </c>
      <c r="J37" s="412">
        <v>63</v>
      </c>
      <c r="K37" s="412">
        <v>51</v>
      </c>
      <c r="L37" s="412"/>
    </row>
    <row r="38" spans="1:13" s="184" customFormat="1" ht="12.75">
      <c r="A38" s="184">
        <v>1996</v>
      </c>
      <c r="B38" s="357">
        <v>2149</v>
      </c>
      <c r="C38" s="357">
        <v>1411</v>
      </c>
      <c r="D38" s="357">
        <v>293</v>
      </c>
      <c r="E38" s="357">
        <v>8670</v>
      </c>
      <c r="F38" s="357">
        <v>7981</v>
      </c>
      <c r="G38" s="357">
        <v>4050</v>
      </c>
      <c r="H38" s="357">
        <v>4846</v>
      </c>
      <c r="I38" s="357">
        <v>165</v>
      </c>
      <c r="J38" s="357">
        <v>253</v>
      </c>
      <c r="K38" s="357">
        <v>0</v>
      </c>
      <c r="L38" s="357"/>
      <c r="M38" s="244">
        <f>SUM(B38:K38)</f>
        <v>29818</v>
      </c>
    </row>
    <row r="39" spans="1:13" ht="12.75">
      <c r="A39" s="200">
        <v>1997</v>
      </c>
      <c r="B39" s="357">
        <v>929</v>
      </c>
      <c r="C39" s="357">
        <v>4362</v>
      </c>
      <c r="D39" s="357">
        <v>938</v>
      </c>
      <c r="E39" s="357">
        <v>5244</v>
      </c>
      <c r="F39" s="357">
        <v>6800</v>
      </c>
      <c r="G39" s="357">
        <v>3652</v>
      </c>
      <c r="H39" s="357">
        <v>1723</v>
      </c>
      <c r="I39" s="357">
        <v>1084</v>
      </c>
      <c r="J39" s="357">
        <v>139</v>
      </c>
      <c r="K39" s="357">
        <v>89</v>
      </c>
      <c r="L39" s="428"/>
      <c r="M39" s="244">
        <f>SUM(B39:K39)</f>
        <v>24960</v>
      </c>
    </row>
    <row r="40" spans="1:13" ht="12.75">
      <c r="A40" s="200">
        <v>1998</v>
      </c>
      <c r="B40" s="357">
        <v>839</v>
      </c>
      <c r="C40" s="357">
        <v>5347</v>
      </c>
      <c r="D40" s="357">
        <v>1901</v>
      </c>
      <c r="E40" s="357">
        <v>2162</v>
      </c>
      <c r="F40" s="357">
        <v>7379</v>
      </c>
      <c r="G40" s="357">
        <v>3004</v>
      </c>
      <c r="H40" s="357">
        <v>418</v>
      </c>
      <c r="I40" s="357">
        <v>1327</v>
      </c>
      <c r="J40" s="357">
        <v>91</v>
      </c>
      <c r="K40" s="357">
        <v>72</v>
      </c>
      <c r="L40" s="428"/>
      <c r="M40" s="244">
        <f>SUM(B40:K40)</f>
        <v>22540</v>
      </c>
    </row>
    <row r="41" spans="1:13" s="184" customFormat="1" ht="12.75">
      <c r="A41" s="184">
        <v>1999</v>
      </c>
      <c r="B41" s="184">
        <v>825</v>
      </c>
      <c r="C41" s="184">
        <v>6737</v>
      </c>
      <c r="D41" s="184">
        <v>2046</v>
      </c>
      <c r="E41" s="184">
        <v>1614</v>
      </c>
      <c r="F41" s="184">
        <v>5929</v>
      </c>
      <c r="G41" s="184">
        <v>5904</v>
      </c>
      <c r="H41" s="184">
        <v>622</v>
      </c>
      <c r="I41" s="184">
        <v>2759</v>
      </c>
      <c r="J41" s="184">
        <v>104</v>
      </c>
      <c r="K41" s="184">
        <v>107</v>
      </c>
      <c r="M41" s="244">
        <f>SUM(B41:K41)</f>
        <v>26647</v>
      </c>
    </row>
    <row r="42" spans="1:13" ht="12.75">
      <c r="A42" s="200">
        <v>2000</v>
      </c>
      <c r="B42" s="357">
        <v>813</v>
      </c>
      <c r="C42" s="357">
        <v>8216</v>
      </c>
      <c r="D42" s="357">
        <v>3390</v>
      </c>
      <c r="E42" s="357">
        <v>1613</v>
      </c>
      <c r="F42" s="357">
        <v>916</v>
      </c>
      <c r="G42" s="357">
        <v>15724</v>
      </c>
      <c r="H42" s="357">
        <v>146</v>
      </c>
      <c r="I42" s="357">
        <v>4634</v>
      </c>
      <c r="J42" s="357">
        <v>173</v>
      </c>
      <c r="K42" s="357">
        <v>131</v>
      </c>
      <c r="L42" s="357"/>
      <c r="M42" s="244">
        <f>SUM(B42:K42)</f>
        <v>35756</v>
      </c>
    </row>
    <row r="43" spans="1:13" ht="12.75">
      <c r="A43" s="200">
        <v>2001</v>
      </c>
      <c r="B43" s="357">
        <v>2599</v>
      </c>
      <c r="C43" s="357">
        <v>5072</v>
      </c>
      <c r="D43" s="357">
        <v>3145</v>
      </c>
      <c r="E43" s="357">
        <v>2241</v>
      </c>
      <c r="F43" s="357">
        <v>7527</v>
      </c>
      <c r="G43" s="357">
        <v>5186</v>
      </c>
      <c r="H43" s="357">
        <v>2787</v>
      </c>
      <c r="I43" s="357">
        <v>1942</v>
      </c>
      <c r="J43" s="357">
        <v>232</v>
      </c>
      <c r="K43" s="357">
        <v>33</v>
      </c>
      <c r="L43" s="357"/>
      <c r="M43" s="244"/>
    </row>
    <row r="45" spans="2:13" ht="12.75">
      <c r="B45" s="245">
        <f>SUM(B5:B44)</f>
        <v>23489</v>
      </c>
      <c r="C45" s="245">
        <f aca="true" t="shared" si="0" ref="C45:M45">SUM(C5:C44)</f>
        <v>96849</v>
      </c>
      <c r="D45" s="245">
        <f t="shared" si="0"/>
        <v>87178</v>
      </c>
      <c r="E45" s="245">
        <f t="shared" si="0"/>
        <v>45643</v>
      </c>
      <c r="F45" s="245">
        <f t="shared" si="0"/>
        <v>68865</v>
      </c>
      <c r="G45" s="245">
        <f t="shared" si="0"/>
        <v>176653</v>
      </c>
      <c r="H45" s="245">
        <f t="shared" si="0"/>
        <v>16794</v>
      </c>
      <c r="I45" s="245">
        <f t="shared" si="0"/>
        <v>54664</v>
      </c>
      <c r="J45" s="245">
        <f t="shared" si="0"/>
        <v>1364</v>
      </c>
      <c r="K45" s="245">
        <f t="shared" si="0"/>
        <v>1033</v>
      </c>
      <c r="L45" s="245">
        <f t="shared" si="0"/>
        <v>0</v>
      </c>
      <c r="M45" s="245">
        <f t="shared" si="0"/>
        <v>139721</v>
      </c>
    </row>
    <row r="46" spans="2:13" ht="12.75">
      <c r="B46" s="245">
        <f>+B45-B45</f>
        <v>0</v>
      </c>
      <c r="C46" s="245">
        <f aca="true" t="shared" si="1" ref="C46:M46">+C45-C45</f>
        <v>0</v>
      </c>
      <c r="D46" s="245">
        <f t="shared" si="1"/>
        <v>0</v>
      </c>
      <c r="E46" s="245">
        <f t="shared" si="1"/>
        <v>0</v>
      </c>
      <c r="F46" s="245">
        <f t="shared" si="1"/>
        <v>0</v>
      </c>
      <c r="G46" s="245">
        <f t="shared" si="1"/>
        <v>0</v>
      </c>
      <c r="H46" s="245">
        <f t="shared" si="1"/>
        <v>0</v>
      </c>
      <c r="I46" s="245">
        <f t="shared" si="1"/>
        <v>0</v>
      </c>
      <c r="J46" s="245">
        <f t="shared" si="1"/>
        <v>0</v>
      </c>
      <c r="K46" s="245">
        <f t="shared" si="1"/>
        <v>0</v>
      </c>
      <c r="L46" s="245">
        <f t="shared" si="1"/>
        <v>0</v>
      </c>
      <c r="M46" s="245">
        <f t="shared" si="1"/>
        <v>0</v>
      </c>
    </row>
    <row r="47" spans="3:11" ht="12.75">
      <c r="C47" s="243"/>
      <c r="E47" s="243"/>
      <c r="G47" s="243"/>
      <c r="H47" s="200"/>
      <c r="I47" s="243"/>
      <c r="J47" s="200"/>
      <c r="K47" s="243"/>
    </row>
    <row r="48" spans="3:11" ht="12.75">
      <c r="C48" s="243"/>
      <c r="E48" s="243"/>
      <c r="G48" s="243"/>
      <c r="H48" s="200"/>
      <c r="I48" s="243"/>
      <c r="J48" s="200"/>
      <c r="K48" s="243"/>
    </row>
    <row r="49" spans="3:11" ht="12.75">
      <c r="C49" s="243"/>
      <c r="E49" s="243"/>
      <c r="G49" s="243"/>
      <c r="H49" s="200"/>
      <c r="I49" s="243"/>
      <c r="J49" s="200"/>
      <c r="K49" s="243"/>
    </row>
    <row r="50" spans="3:11" ht="12.75">
      <c r="C50" s="243"/>
      <c r="E50" s="243"/>
      <c r="G50" s="243"/>
      <c r="H50" s="200"/>
      <c r="I50" s="243"/>
      <c r="J50" s="200"/>
      <c r="K50" s="243"/>
    </row>
    <row r="51" spans="3:11" ht="12.75">
      <c r="C51" s="243"/>
      <c r="E51" s="243"/>
      <c r="G51" s="243"/>
      <c r="H51" s="200"/>
      <c r="I51" s="243"/>
      <c r="J51" s="200"/>
      <c r="K51" s="243"/>
    </row>
    <row r="52" spans="3:11" ht="12.75">
      <c r="C52" s="243"/>
      <c r="E52" s="243"/>
      <c r="G52" s="243"/>
      <c r="H52" s="200"/>
      <c r="I52" s="243"/>
      <c r="J52" s="200"/>
      <c r="K52" s="243"/>
    </row>
    <row r="53" spans="3:11" ht="12.75">
      <c r="C53" s="243"/>
      <c r="E53" s="243"/>
      <c r="G53" s="243"/>
      <c r="H53" s="200"/>
      <c r="I53" s="243"/>
      <c r="J53" s="200"/>
      <c r="K53" s="243"/>
    </row>
    <row r="54" spans="3:11" ht="12.75">
      <c r="C54" s="243"/>
      <c r="E54" s="243"/>
      <c r="G54" s="243"/>
      <c r="H54" s="200"/>
      <c r="I54" s="243"/>
      <c r="J54" s="200"/>
      <c r="K54" s="243"/>
    </row>
    <row r="55" spans="3:11" ht="12.75">
      <c r="C55" s="243"/>
      <c r="E55" s="243"/>
      <c r="G55" s="243"/>
      <c r="H55" s="200"/>
      <c r="I55" s="243"/>
      <c r="J55" s="200"/>
      <c r="K55" s="243"/>
    </row>
    <row r="56" spans="3:11" ht="12.75">
      <c r="C56" s="243"/>
      <c r="E56" s="243"/>
      <c r="G56" s="243"/>
      <c r="H56" s="200"/>
      <c r="I56" s="243"/>
      <c r="J56" s="200"/>
      <c r="K56" s="243"/>
    </row>
    <row r="57" spans="3:11" ht="12.75">
      <c r="C57" s="243"/>
      <c r="E57" s="243"/>
      <c r="G57" s="243"/>
      <c r="H57" s="200"/>
      <c r="I57" s="243"/>
      <c r="J57" s="200"/>
      <c r="K57" s="243"/>
    </row>
    <row r="58" spans="3:11" ht="12.75">
      <c r="C58" s="243"/>
      <c r="E58" s="243"/>
      <c r="G58" s="243"/>
      <c r="H58" s="200"/>
      <c r="I58" s="243"/>
      <c r="J58" s="200"/>
      <c r="K58" s="243"/>
    </row>
    <row r="59" spans="3:11" ht="12.75">
      <c r="C59" s="243"/>
      <c r="E59" s="243"/>
      <c r="G59" s="243"/>
      <c r="H59" s="200"/>
      <c r="I59" s="243"/>
      <c r="J59" s="200"/>
      <c r="K59" s="243"/>
    </row>
    <row r="60" spans="3:11" ht="12.75">
      <c r="C60" s="243"/>
      <c r="E60" s="243"/>
      <c r="G60" s="243"/>
      <c r="H60" s="200"/>
      <c r="I60" s="243"/>
      <c r="J60" s="200"/>
      <c r="K60" s="243"/>
    </row>
    <row r="61" spans="3:11" ht="12.75">
      <c r="C61" s="243"/>
      <c r="E61" s="243"/>
      <c r="G61" s="243"/>
      <c r="H61" s="200"/>
      <c r="I61" s="243"/>
      <c r="J61" s="200"/>
      <c r="K61" s="243"/>
    </row>
    <row r="62" spans="3:11" ht="12.75">
      <c r="C62" s="243"/>
      <c r="E62" s="243"/>
      <c r="G62" s="243"/>
      <c r="H62" s="200"/>
      <c r="I62" s="243"/>
      <c r="J62" s="200"/>
      <c r="K62" s="243"/>
    </row>
    <row r="63" spans="3:11" ht="12.75">
      <c r="C63" s="243"/>
      <c r="E63" s="243"/>
      <c r="G63" s="243"/>
      <c r="H63" s="200"/>
      <c r="I63" s="243"/>
      <c r="J63" s="200"/>
      <c r="K63" s="243"/>
    </row>
    <row r="64" spans="3:11" ht="12.75">
      <c r="C64" s="243"/>
      <c r="E64" s="243"/>
      <c r="G64" s="243"/>
      <c r="H64" s="200"/>
      <c r="I64" s="243"/>
      <c r="J64" s="200"/>
      <c r="K64" s="243"/>
    </row>
    <row r="65" spans="3:11" ht="12.75">
      <c r="C65" s="243"/>
      <c r="E65" s="243"/>
      <c r="G65" s="243"/>
      <c r="H65" s="200"/>
      <c r="I65" s="243"/>
      <c r="J65" s="200"/>
      <c r="K65" s="243"/>
    </row>
    <row r="66" spans="3:11" ht="12.75">
      <c r="C66" s="243"/>
      <c r="E66" s="243"/>
      <c r="G66" s="243"/>
      <c r="H66" s="200"/>
      <c r="I66" s="243"/>
      <c r="J66" s="200"/>
      <c r="K66" s="243"/>
    </row>
    <row r="67" spans="3:11" ht="12.75">
      <c r="C67" s="243"/>
      <c r="E67" s="243"/>
      <c r="G67" s="243"/>
      <c r="H67" s="200"/>
      <c r="I67" s="243"/>
      <c r="J67" s="200"/>
      <c r="K67" s="243"/>
    </row>
    <row r="68" spans="3:11" ht="12.75">
      <c r="C68" s="243"/>
      <c r="E68" s="243"/>
      <c r="G68" s="243"/>
      <c r="H68" s="200"/>
      <c r="I68" s="243"/>
      <c r="J68" s="200"/>
      <c r="K68" s="243"/>
    </row>
    <row r="69" spans="3:11" ht="12.75">
      <c r="C69" s="243"/>
      <c r="E69" s="243"/>
      <c r="G69" s="243"/>
      <c r="H69" s="200"/>
      <c r="I69" s="243"/>
      <c r="J69" s="200"/>
      <c r="K69" s="243"/>
    </row>
    <row r="70" spans="3:11" ht="12.75">
      <c r="C70" s="243"/>
      <c r="E70" s="243"/>
      <c r="G70" s="243"/>
      <c r="H70" s="200"/>
      <c r="I70" s="243"/>
      <c r="J70" s="200"/>
      <c r="K70" s="243"/>
    </row>
    <row r="71" spans="3:11" ht="12.75">
      <c r="C71" s="243"/>
      <c r="E71" s="243"/>
      <c r="G71" s="243"/>
      <c r="H71" s="200"/>
      <c r="I71" s="243"/>
      <c r="J71" s="200"/>
      <c r="K71" s="243"/>
    </row>
    <row r="72" spans="3:11" ht="12.75">
      <c r="C72" s="243"/>
      <c r="E72" s="243"/>
      <c r="G72" s="243"/>
      <c r="H72" s="200"/>
      <c r="I72" s="243"/>
      <c r="J72" s="200"/>
      <c r="K72" s="243"/>
    </row>
    <row r="73" spans="3:11" ht="12.75">
      <c r="C73" s="243"/>
      <c r="E73" s="243"/>
      <c r="G73" s="243"/>
      <c r="H73" s="200"/>
      <c r="I73" s="243"/>
      <c r="J73" s="200"/>
      <c r="K73" s="243"/>
    </row>
    <row r="74" spans="3:11" ht="12.75">
      <c r="C74" s="243"/>
      <c r="E74" s="243"/>
      <c r="G74" s="243"/>
      <c r="H74" s="200"/>
      <c r="I74" s="243"/>
      <c r="J74" s="200"/>
      <c r="K74" s="243"/>
    </row>
    <row r="75" spans="3:11" ht="12.75">
      <c r="C75" s="243"/>
      <c r="E75" s="243"/>
      <c r="G75" s="243"/>
      <c r="H75" s="200"/>
      <c r="I75" s="243"/>
      <c r="J75" s="200"/>
      <c r="K75" s="243"/>
    </row>
    <row r="76" spans="3:11" ht="12.75">
      <c r="C76" s="243"/>
      <c r="E76" s="243"/>
      <c r="G76" s="243"/>
      <c r="H76" s="200"/>
      <c r="I76" s="243"/>
      <c r="J76" s="200"/>
      <c r="K76" s="243"/>
    </row>
    <row r="77" spans="3:11" ht="12.75">
      <c r="C77" s="243"/>
      <c r="E77" s="243"/>
      <c r="G77" s="243"/>
      <c r="H77" s="200"/>
      <c r="I77" s="243"/>
      <c r="J77" s="200"/>
      <c r="K77" s="243"/>
    </row>
    <row r="78" spans="3:11" ht="12.75">
      <c r="C78" s="243"/>
      <c r="E78" s="243"/>
      <c r="G78" s="243"/>
      <c r="H78" s="200"/>
      <c r="I78" s="243"/>
      <c r="J78" s="200"/>
      <c r="K78" s="243"/>
    </row>
    <row r="79" spans="3:11" ht="12.75">
      <c r="C79" s="243"/>
      <c r="E79" s="243"/>
      <c r="G79" s="243"/>
      <c r="H79" s="200"/>
      <c r="I79" s="243"/>
      <c r="J79" s="200"/>
      <c r="K79" s="243"/>
    </row>
    <row r="80" spans="3:11" ht="12.75">
      <c r="C80" s="243"/>
      <c r="E80" s="243"/>
      <c r="G80" s="243"/>
      <c r="H80" s="200"/>
      <c r="I80" s="243"/>
      <c r="J80" s="200"/>
      <c r="K80" s="243"/>
    </row>
    <row r="81" spans="3:11" ht="12.75">
      <c r="C81" s="243"/>
      <c r="E81" s="243"/>
      <c r="G81" s="243"/>
      <c r="H81" s="200"/>
      <c r="I81" s="243"/>
      <c r="J81" s="200"/>
      <c r="K81" s="243"/>
    </row>
    <row r="82" spans="3:11" ht="12.75">
      <c r="C82" s="243"/>
      <c r="E82" s="243"/>
      <c r="G82" s="243"/>
      <c r="H82" s="200"/>
      <c r="I82" s="243"/>
      <c r="J82" s="200"/>
      <c r="K82" s="24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2" r:id="rId1"/>
  <headerFooter alignWithMargins="0">
    <oddFooter>&amp;CNordel 1999&amp;R&amp;D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4.140625" style="0" customWidth="1"/>
    <col min="2" max="2" width="5.00390625" style="0" customWidth="1"/>
    <col min="3" max="3" width="8.28125" style="0" customWidth="1"/>
    <col min="4" max="4" width="8.8515625" style="0" customWidth="1"/>
  </cols>
  <sheetData>
    <row r="1" ht="15.75">
      <c r="A1" s="34" t="s">
        <v>463</v>
      </c>
    </row>
    <row r="2" spans="3:8" ht="12.75">
      <c r="C2" s="47" t="s">
        <v>54</v>
      </c>
      <c r="D2" s="13" t="s">
        <v>271</v>
      </c>
      <c r="E2" s="13" t="s">
        <v>50</v>
      </c>
      <c r="F2" s="13" t="s">
        <v>274</v>
      </c>
      <c r="G2" s="13" t="s">
        <v>272</v>
      </c>
      <c r="H2" s="13" t="s">
        <v>273</v>
      </c>
    </row>
    <row r="3" spans="1:8" ht="15.75" customHeight="1">
      <c r="A3" t="s">
        <v>430</v>
      </c>
      <c r="B3" t="s">
        <v>209</v>
      </c>
      <c r="C3" s="54">
        <f>SUM(D3:H3)</f>
        <v>24.300000000000004</v>
      </c>
      <c r="D3" s="35">
        <f>+ROUND('S19,20'!C24,1)</f>
        <v>5.4</v>
      </c>
      <c r="E3" s="35">
        <f>+ROUND('S19,20'!D24,1)</f>
        <v>5.2</v>
      </c>
      <c r="F3" s="35">
        <f>+ROUND('S19,20'!E24,1)</f>
        <v>0.3</v>
      </c>
      <c r="G3" s="35">
        <f>+ROUND('S19,20'!F24,1)</f>
        <v>4.5</v>
      </c>
      <c r="H3" s="35">
        <f>+ROUND('S19,20'!H24,1)</f>
        <v>8.9</v>
      </c>
    </row>
    <row r="4" spans="1:8" ht="15.75" customHeight="1">
      <c r="A4" s="16" t="s">
        <v>189</v>
      </c>
      <c r="B4" t="s">
        <v>85</v>
      </c>
      <c r="C4" s="54">
        <f>SUM(D4:H4)</f>
        <v>401.04</v>
      </c>
      <c r="D4" s="35">
        <f>+'S19,20'!C15/1000</f>
        <v>35.432</v>
      </c>
      <c r="E4" s="35">
        <f>+'S19,20'!D15/1000</f>
        <v>81.604</v>
      </c>
      <c r="F4" s="35">
        <f>+'S19,20'!E15/1000</f>
        <v>8.028</v>
      </c>
      <c r="G4" s="35">
        <f>+'S19,20'!F15/1000</f>
        <v>125.464</v>
      </c>
      <c r="H4" s="81">
        <f>+'S19,20'!H15/1000</f>
        <v>150.512</v>
      </c>
    </row>
    <row r="5" spans="1:8" ht="15.75" customHeight="1">
      <c r="A5" s="16" t="s">
        <v>431</v>
      </c>
      <c r="B5" t="s">
        <v>86</v>
      </c>
      <c r="C5" s="54">
        <f>SUM(D5:H5)</f>
        <v>64.6</v>
      </c>
      <c r="D5" s="35">
        <f>+'S5'!F44</f>
        <v>6.1</v>
      </c>
      <c r="E5" s="35">
        <f>+'S5'!F45</f>
        <v>11.5</v>
      </c>
      <c r="F5" s="35">
        <f>+'S5'!F46</f>
        <v>0.9</v>
      </c>
      <c r="G5" s="35">
        <f>+'S5'!F47</f>
        <v>21</v>
      </c>
      <c r="H5" s="35">
        <f>+'S5'!F48</f>
        <v>25.1</v>
      </c>
    </row>
    <row r="6" spans="1:8" ht="15.75" customHeight="1">
      <c r="A6" t="s">
        <v>432</v>
      </c>
      <c r="B6" t="s">
        <v>85</v>
      </c>
      <c r="C6" s="54">
        <f>SUM(D6:H6)</f>
        <v>395.35699999999997</v>
      </c>
      <c r="D6" s="35">
        <f>+D30/1000</f>
        <v>36.009</v>
      </c>
      <c r="E6" s="35">
        <f>+E30/1000</f>
        <v>71.645</v>
      </c>
      <c r="F6" s="35">
        <f>+F30/1000</f>
        <v>8.028</v>
      </c>
      <c r="G6" s="35">
        <f>+G30/1000</f>
        <v>121.872</v>
      </c>
      <c r="H6" s="35">
        <f>+H30/1000</f>
        <v>157.803</v>
      </c>
    </row>
    <row r="7" spans="3:8" ht="15.75" customHeight="1">
      <c r="C7" s="71"/>
      <c r="D7" s="44"/>
      <c r="E7" s="44"/>
      <c r="F7" s="44"/>
      <c r="G7" s="44"/>
      <c r="H7" s="44"/>
    </row>
    <row r="8" spans="1:8" ht="15.75" customHeight="1">
      <c r="A8" s="16" t="s">
        <v>433</v>
      </c>
      <c r="C8" s="57"/>
      <c r="D8" s="17"/>
      <c r="E8" s="17"/>
      <c r="F8" s="17"/>
      <c r="G8" s="17"/>
      <c r="H8" s="17"/>
    </row>
    <row r="9" spans="1:8" ht="15.75" customHeight="1">
      <c r="A9" t="s">
        <v>63</v>
      </c>
      <c r="B9" s="2" t="s">
        <v>64</v>
      </c>
      <c r="C9" s="67">
        <f aca="true" t="shared" si="0" ref="C9:H9">ROUND(C24,0)</f>
        <v>55</v>
      </c>
      <c r="D9" s="89">
        <f t="shared" si="0"/>
        <v>0</v>
      </c>
      <c r="E9" s="89">
        <f>ROUND(E24,0)</f>
        <v>19</v>
      </c>
      <c r="F9" s="89">
        <f t="shared" si="0"/>
        <v>82</v>
      </c>
      <c r="G9" s="89">
        <f t="shared" si="0"/>
        <v>99</v>
      </c>
      <c r="H9" s="89">
        <f t="shared" si="0"/>
        <v>50</v>
      </c>
    </row>
    <row r="10" spans="1:8" ht="15.75" customHeight="1">
      <c r="A10" t="s">
        <v>434</v>
      </c>
      <c r="B10" s="2" t="s">
        <v>64</v>
      </c>
      <c r="C10" s="67">
        <f>ROUND(C25,0)</f>
        <v>23</v>
      </c>
      <c r="D10" s="90" t="s">
        <v>66</v>
      </c>
      <c r="E10" s="89">
        <f>ROUND(E25,0)</f>
        <v>31</v>
      </c>
      <c r="F10" s="90" t="s">
        <v>66</v>
      </c>
      <c r="G10" s="90" t="s">
        <v>66</v>
      </c>
      <c r="H10" s="89">
        <f>ROUND(H25,0)</f>
        <v>44</v>
      </c>
    </row>
    <row r="11" spans="1:8" ht="15.75" customHeight="1">
      <c r="A11" t="s">
        <v>67</v>
      </c>
      <c r="B11" s="2" t="s">
        <v>64</v>
      </c>
      <c r="C11" s="67">
        <f>ROUND(C26,0)</f>
        <v>20</v>
      </c>
      <c r="D11" s="89">
        <f>ROUND(D26,0)</f>
        <v>88</v>
      </c>
      <c r="E11" s="89">
        <f>ROUND(E26,0)-1</f>
        <v>50</v>
      </c>
      <c r="F11" s="89">
        <f>ROUND(F26,0)</f>
        <v>0</v>
      </c>
      <c r="G11" s="89">
        <f>ROUND(G26,0)</f>
        <v>1</v>
      </c>
      <c r="H11" s="89">
        <f>ROUND(H26,0)</f>
        <v>6</v>
      </c>
    </row>
    <row r="12" spans="1:8" ht="15.75" customHeight="1">
      <c r="A12" s="16" t="s">
        <v>68</v>
      </c>
      <c r="B12" s="2" t="s">
        <v>64</v>
      </c>
      <c r="C12" s="67">
        <f>ROUND(C27,0)</f>
        <v>2</v>
      </c>
      <c r="D12" s="89">
        <f>ROUND(D27,0)</f>
        <v>12</v>
      </c>
      <c r="E12" s="89">
        <f>ROUND(E27,0)</f>
        <v>0</v>
      </c>
      <c r="F12" s="89">
        <f>ROUND(F27,0)</f>
        <v>18</v>
      </c>
      <c r="G12" s="89">
        <f>ROUND(G27,0)</f>
        <v>0</v>
      </c>
      <c r="H12" s="89">
        <f>ROUND(H27,0)</f>
        <v>0</v>
      </c>
    </row>
    <row r="13" spans="1:8" ht="15.75" customHeight="1">
      <c r="A13" s="16"/>
      <c r="B13" s="2"/>
      <c r="C13" s="70"/>
      <c r="D13" s="95"/>
      <c r="E13" s="95"/>
      <c r="F13" s="95"/>
      <c r="G13" s="95"/>
      <c r="H13" s="95"/>
    </row>
    <row r="14" spans="1:8" ht="15.75" customHeight="1">
      <c r="A14" s="16" t="s">
        <v>435</v>
      </c>
      <c r="B14" s="2"/>
      <c r="C14" s="70"/>
      <c r="D14" s="95"/>
      <c r="E14" s="95"/>
      <c r="F14" s="95"/>
      <c r="G14" s="95"/>
      <c r="H14" s="95"/>
    </row>
    <row r="15" spans="1:8" ht="15.75" customHeight="1">
      <c r="A15" s="16" t="s">
        <v>436</v>
      </c>
      <c r="B15" s="2"/>
      <c r="C15" s="70"/>
      <c r="D15" s="95"/>
      <c r="E15" s="95"/>
      <c r="F15" s="95"/>
      <c r="G15" s="95"/>
      <c r="H15" s="95"/>
    </row>
    <row r="16" spans="1:8" ht="15.75" customHeight="1">
      <c r="A16" s="16"/>
      <c r="B16" s="2"/>
      <c r="C16" s="70"/>
      <c r="D16" s="95"/>
      <c r="E16" s="95"/>
      <c r="F16" s="95"/>
      <c r="G16" s="95"/>
      <c r="H16" s="95"/>
    </row>
    <row r="20" spans="1:8" ht="12.75">
      <c r="A20" s="101" t="s">
        <v>208</v>
      </c>
      <c r="B20" s="101"/>
      <c r="C20" s="133">
        <f aca="true" t="shared" si="1" ref="C20:H20">SUM(C9:C12)</f>
        <v>100</v>
      </c>
      <c r="D20" s="133">
        <f t="shared" si="1"/>
        <v>100</v>
      </c>
      <c r="E20" s="133">
        <f t="shared" si="1"/>
        <v>100</v>
      </c>
      <c r="F20" s="133">
        <f t="shared" si="1"/>
        <v>100</v>
      </c>
      <c r="G20" s="133">
        <f t="shared" si="1"/>
        <v>100</v>
      </c>
      <c r="H20" s="133">
        <f t="shared" si="1"/>
        <v>100</v>
      </c>
    </row>
    <row r="21" spans="1:8" ht="12.75">
      <c r="A21" s="101"/>
      <c r="B21" s="101"/>
      <c r="C21" s="134"/>
      <c r="D21" s="134"/>
      <c r="E21" s="134"/>
      <c r="F21" s="134"/>
      <c r="G21" s="134"/>
      <c r="H21" s="134"/>
    </row>
    <row r="22" spans="1:8" ht="12.75">
      <c r="A22" s="101" t="s">
        <v>203</v>
      </c>
      <c r="B22" s="101"/>
      <c r="C22" s="134"/>
      <c r="D22" s="134"/>
      <c r="E22" s="134"/>
      <c r="F22" s="134"/>
      <c r="G22" s="134"/>
      <c r="H22" s="134"/>
    </row>
    <row r="23" spans="1:8" ht="15.75" customHeight="1">
      <c r="A23" s="101" t="s">
        <v>202</v>
      </c>
      <c r="B23" s="101"/>
      <c r="C23" s="135"/>
      <c r="D23" s="136"/>
      <c r="E23" s="136"/>
      <c r="F23" s="136"/>
      <c r="G23" s="136"/>
      <c r="H23" s="136"/>
    </row>
    <row r="24" spans="1:8" ht="15.75" customHeight="1">
      <c r="A24" s="101" t="s">
        <v>191</v>
      </c>
      <c r="B24" s="101"/>
      <c r="C24" s="137">
        <f aca="true" t="shared" si="2" ref="C24:H28">100*ROUND(C31/1000/C$6,5)</f>
        <v>55.474999999999994</v>
      </c>
      <c r="D24" s="137">
        <f t="shared" si="2"/>
        <v>0.075</v>
      </c>
      <c r="E24" s="137">
        <f t="shared" si="2"/>
        <v>18.546000000000003</v>
      </c>
      <c r="F24" s="137">
        <f t="shared" si="2"/>
        <v>81.888</v>
      </c>
      <c r="G24" s="137">
        <f t="shared" si="2"/>
        <v>99.26899999999999</v>
      </c>
      <c r="H24" s="137">
        <f t="shared" si="2"/>
        <v>49.716</v>
      </c>
    </row>
    <row r="25" spans="1:8" ht="15.75" customHeight="1">
      <c r="A25" s="101" t="s">
        <v>192</v>
      </c>
      <c r="B25" s="101"/>
      <c r="C25" s="137">
        <f t="shared" si="2"/>
        <v>23.04</v>
      </c>
      <c r="D25" s="137"/>
      <c r="E25" s="137">
        <f t="shared" si="2"/>
        <v>30.537999999999997</v>
      </c>
      <c r="F25" s="137"/>
      <c r="G25" s="137"/>
      <c r="H25" s="137">
        <f t="shared" si="2"/>
        <v>43.858000000000004</v>
      </c>
    </row>
    <row r="26" spans="1:8" ht="15.75" customHeight="1">
      <c r="A26" s="101" t="s">
        <v>193</v>
      </c>
      <c r="B26" s="101"/>
      <c r="C26" s="137">
        <f t="shared" si="2"/>
        <v>19.881999999999998</v>
      </c>
      <c r="D26" s="137">
        <f t="shared" si="2"/>
        <v>87.956</v>
      </c>
      <c r="E26" s="137">
        <f t="shared" si="2"/>
        <v>50.817</v>
      </c>
      <c r="F26" s="137">
        <f t="shared" si="2"/>
        <v>0.037</v>
      </c>
      <c r="G26" s="137">
        <f t="shared" si="2"/>
        <v>0.707</v>
      </c>
      <c r="H26" s="137">
        <f t="shared" si="2"/>
        <v>6.122</v>
      </c>
    </row>
    <row r="27" spans="1:8" ht="15.75" customHeight="1">
      <c r="A27" s="101" t="s">
        <v>194</v>
      </c>
      <c r="B27" s="101"/>
      <c r="C27" s="137">
        <f t="shared" si="2"/>
        <v>1.603</v>
      </c>
      <c r="D27" s="137">
        <f t="shared" si="2"/>
        <v>11.969000000000001</v>
      </c>
      <c r="E27" s="137">
        <f t="shared" si="2"/>
        <v>0.099</v>
      </c>
      <c r="F27" s="137">
        <f t="shared" si="2"/>
        <v>18.074</v>
      </c>
      <c r="G27" s="137">
        <f t="shared" si="2"/>
        <v>0.024</v>
      </c>
      <c r="H27" s="137">
        <f t="shared" si="2"/>
        <v>0.303</v>
      </c>
    </row>
    <row r="28" spans="1:8" ht="12.75">
      <c r="A28" s="101"/>
      <c r="B28" s="101"/>
      <c r="C28" s="137">
        <f t="shared" si="2"/>
        <v>100</v>
      </c>
      <c r="D28" s="137">
        <f t="shared" si="2"/>
        <v>0</v>
      </c>
      <c r="E28" s="137">
        <f t="shared" si="2"/>
        <v>0</v>
      </c>
      <c r="F28" s="137">
        <f t="shared" si="2"/>
        <v>0</v>
      </c>
      <c r="G28" s="137">
        <f t="shared" si="2"/>
        <v>0</v>
      </c>
      <c r="H28" s="137">
        <f t="shared" si="2"/>
        <v>0</v>
      </c>
    </row>
    <row r="29" spans="1:8" ht="12.75">
      <c r="A29" s="101"/>
      <c r="B29" s="101"/>
      <c r="C29" s="101"/>
      <c r="D29" s="101"/>
      <c r="E29" s="101"/>
      <c r="F29" s="101"/>
      <c r="G29" s="101"/>
      <c r="H29" s="101"/>
    </row>
    <row r="30" spans="1:8" ht="12.75">
      <c r="A30" s="101" t="s">
        <v>204</v>
      </c>
      <c r="B30" s="101"/>
      <c r="C30" s="97">
        <f>SUM(D30:H30)</f>
        <v>395357</v>
      </c>
      <c r="D30" s="97">
        <f>SUM(D31:D34)</f>
        <v>36009</v>
      </c>
      <c r="E30" s="97">
        <f>SUM(E31:E34)</f>
        <v>71645</v>
      </c>
      <c r="F30" s="97">
        <f>SUM(F31:F34)</f>
        <v>8028</v>
      </c>
      <c r="G30" s="97">
        <f>SUM(G31:G34)</f>
        <v>121872</v>
      </c>
      <c r="H30" s="97">
        <f>SUM(H31:H34)</f>
        <v>157803</v>
      </c>
    </row>
    <row r="31" spans="1:8" ht="12.75">
      <c r="A31" s="101" t="s">
        <v>191</v>
      </c>
      <c r="B31" s="101"/>
      <c r="C31" s="97">
        <f>SUM(D31:H31)</f>
        <v>219323</v>
      </c>
      <c r="D31" s="97">
        <f>+'S10,11'!C13</f>
        <v>27</v>
      </c>
      <c r="E31" s="97">
        <f>+'S10,11'!E13</f>
        <v>13287</v>
      </c>
      <c r="F31" s="97">
        <f>+'S10,11'!F13</f>
        <v>6574</v>
      </c>
      <c r="G31" s="97">
        <f>+'S10,11'!G13</f>
        <v>120981</v>
      </c>
      <c r="H31" s="97">
        <f>+'S10,11'!I13</f>
        <v>78454</v>
      </c>
    </row>
    <row r="32" spans="1:8" ht="12.75">
      <c r="A32" s="101" t="s">
        <v>192</v>
      </c>
      <c r="B32" s="101"/>
      <c r="C32" s="97">
        <f>SUM(D32:H32)</f>
        <v>91089</v>
      </c>
      <c r="D32" s="97" t="str">
        <f>+'S10,11'!C14</f>
        <v>. .</v>
      </c>
      <c r="E32" s="97">
        <f>+'S10,11'!E14</f>
        <v>21879</v>
      </c>
      <c r="F32" s="97" t="str">
        <f>+'S10,11'!F14</f>
        <v>. </v>
      </c>
      <c r="G32" s="97" t="str">
        <f>+'S10,11'!G14</f>
        <v>. </v>
      </c>
      <c r="H32" s="97">
        <f>+'S10,11'!I14</f>
        <v>69210</v>
      </c>
    </row>
    <row r="33" spans="1:8" ht="12.75">
      <c r="A33" s="101" t="s">
        <v>205</v>
      </c>
      <c r="B33" s="101"/>
      <c r="C33" s="97">
        <f>SUM(D33:H33)</f>
        <v>78606</v>
      </c>
      <c r="D33" s="97">
        <f>+'S10,11'!C15</f>
        <v>31672</v>
      </c>
      <c r="E33" s="97">
        <f>+'S10,11'!E15</f>
        <v>36408</v>
      </c>
      <c r="F33" s="97">
        <f>+'S10,11'!F15</f>
        <v>3</v>
      </c>
      <c r="G33" s="97">
        <f>+'S10,11'!G15</f>
        <v>862</v>
      </c>
      <c r="H33" s="97">
        <f>+'S10,11'!I15</f>
        <v>9661</v>
      </c>
    </row>
    <row r="34" spans="1:8" ht="12.75">
      <c r="A34" s="101" t="s">
        <v>206</v>
      </c>
      <c r="B34" s="101"/>
      <c r="C34" s="97">
        <f>SUM(D34:H34)</f>
        <v>6339</v>
      </c>
      <c r="D34" s="97">
        <f>+'S10,11'!C20</f>
        <v>4310</v>
      </c>
      <c r="E34" s="97">
        <f>+'S10,11'!E20</f>
        <v>71</v>
      </c>
      <c r="F34" s="97">
        <f>+'S10,11'!F20</f>
        <v>1451</v>
      </c>
      <c r="G34" s="97">
        <f>+'S10,11'!G20</f>
        <v>29</v>
      </c>
      <c r="H34" s="97">
        <f>+'S10,11'!I20</f>
        <v>478</v>
      </c>
    </row>
    <row r="35" spans="1:8" ht="12.75">
      <c r="A35" s="101"/>
      <c r="B35" s="101"/>
      <c r="C35" s="97">
        <f>SUM(D30:H30)</f>
        <v>395357</v>
      </c>
      <c r="D35" s="101"/>
      <c r="E35" s="101"/>
      <c r="F35" s="101"/>
      <c r="G35" s="101"/>
      <c r="H35" s="101"/>
    </row>
    <row r="36" spans="1:8" ht="12.75">
      <c r="A36" s="101"/>
      <c r="B36" s="101"/>
      <c r="C36" s="101"/>
      <c r="D36" s="101"/>
      <c r="E36" s="101"/>
      <c r="F36" s="101"/>
      <c r="G36" s="101"/>
      <c r="H36" s="101"/>
    </row>
    <row r="37" spans="1:8" s="3" customFormat="1" ht="12.75">
      <c r="A37" s="101" t="s">
        <v>207</v>
      </c>
      <c r="B37" s="101"/>
      <c r="C37" s="97">
        <f>+C35-C30</f>
        <v>0</v>
      </c>
      <c r="D37" s="97"/>
      <c r="E37" s="97"/>
      <c r="F37" s="97"/>
      <c r="G37" s="97"/>
      <c r="H37" s="97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6" r:id="rId1"/>
  <headerFooter alignWithMargins="0">
    <oddFooter>&amp;CNordel 1999&amp;R&amp;D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E1">
      <selection activeCell="J13" sqref="J13"/>
    </sheetView>
  </sheetViews>
  <sheetFormatPr defaultColWidth="9.140625" defaultRowHeight="12.75"/>
  <cols>
    <col min="1" max="1" width="7.00390625" style="200" customWidth="1"/>
    <col min="2" max="2" width="8.7109375" style="200" customWidth="1"/>
    <col min="3" max="3" width="9.28125" style="200" customWidth="1"/>
    <col min="4" max="4" width="8.140625" style="200" customWidth="1"/>
    <col min="5" max="7" width="9.28125" style="200" customWidth="1"/>
    <col min="8" max="8" width="10.7109375" style="200" customWidth="1"/>
    <col min="9" max="9" width="8.140625" style="200" customWidth="1"/>
    <col min="10" max="10" width="10.7109375" style="200" customWidth="1"/>
    <col min="11" max="11" width="9.28125" style="200" customWidth="1"/>
    <col min="12" max="12" width="7.140625" style="200" customWidth="1"/>
    <col min="13" max="16384" width="9.140625" style="200" customWidth="1"/>
  </cols>
  <sheetData>
    <row r="1" spans="1:8" s="193" customFormat="1" ht="15">
      <c r="A1" s="192" t="s">
        <v>30</v>
      </c>
      <c r="B1" s="192" t="s">
        <v>489</v>
      </c>
      <c r="D1" s="197"/>
      <c r="E1" s="197"/>
      <c r="F1" s="197"/>
      <c r="G1" s="197"/>
      <c r="H1" s="198"/>
    </row>
    <row r="2" spans="1:8" s="193" customFormat="1" ht="15">
      <c r="A2" s="192"/>
      <c r="B2" s="192"/>
      <c r="D2" s="197"/>
      <c r="E2" s="197"/>
      <c r="F2" s="197"/>
      <c r="G2" s="197"/>
      <c r="H2" s="198"/>
    </row>
    <row r="3" ht="15">
      <c r="B3" s="192"/>
    </row>
    <row r="4" spans="2:11" ht="12.75">
      <c r="B4" s="2" t="s">
        <v>388</v>
      </c>
      <c r="C4" s="2" t="s">
        <v>388</v>
      </c>
      <c r="D4" s="2" t="s">
        <v>388</v>
      </c>
      <c r="E4" s="2" t="s">
        <v>388</v>
      </c>
      <c r="F4" s="2" t="s">
        <v>388</v>
      </c>
      <c r="G4" s="2" t="s">
        <v>388</v>
      </c>
      <c r="H4" s="2" t="s">
        <v>388</v>
      </c>
      <c r="I4" s="2" t="s">
        <v>388</v>
      </c>
      <c r="J4" s="2" t="s">
        <v>388</v>
      </c>
      <c r="K4" s="2" t="s">
        <v>388</v>
      </c>
    </row>
    <row r="5" spans="2:11" ht="13.5" thickBot="1">
      <c r="B5" s="13" t="s">
        <v>393</v>
      </c>
      <c r="C5" s="513" t="s">
        <v>390</v>
      </c>
      <c r="D5" s="13" t="s">
        <v>393</v>
      </c>
      <c r="E5" s="513" t="s">
        <v>392</v>
      </c>
      <c r="F5" s="13" t="s">
        <v>389</v>
      </c>
      <c r="G5" s="513" t="s">
        <v>390</v>
      </c>
      <c r="H5" s="13" t="s">
        <v>391</v>
      </c>
      <c r="I5" s="513" t="s">
        <v>407</v>
      </c>
      <c r="J5" s="13" t="s">
        <v>391</v>
      </c>
      <c r="K5" s="513" t="s">
        <v>392</v>
      </c>
    </row>
    <row r="6" spans="1:11" ht="15.75" customHeight="1">
      <c r="A6" s="200" t="s">
        <v>395</v>
      </c>
      <c r="B6" s="429">
        <v>33</v>
      </c>
      <c r="C6" s="430">
        <v>0</v>
      </c>
      <c r="D6" s="429">
        <v>346</v>
      </c>
      <c r="E6" s="430">
        <v>659</v>
      </c>
      <c r="F6" s="429">
        <v>217</v>
      </c>
      <c r="G6" s="430">
        <v>297</v>
      </c>
      <c r="H6" s="429">
        <v>250</v>
      </c>
      <c r="I6" s="430">
        <v>92</v>
      </c>
      <c r="J6" s="429">
        <v>146</v>
      </c>
      <c r="K6" s="430">
        <v>108</v>
      </c>
    </row>
    <row r="7" spans="1:11" ht="15.75" customHeight="1">
      <c r="A7" s="200" t="s">
        <v>396</v>
      </c>
      <c r="B7" s="431">
        <v>32</v>
      </c>
      <c r="C7" s="432">
        <v>0</v>
      </c>
      <c r="D7" s="431">
        <v>399</v>
      </c>
      <c r="E7" s="432">
        <v>499</v>
      </c>
      <c r="F7" s="431">
        <v>261</v>
      </c>
      <c r="G7" s="432">
        <v>321</v>
      </c>
      <c r="H7" s="431">
        <v>75</v>
      </c>
      <c r="I7" s="432">
        <v>277</v>
      </c>
      <c r="J7" s="431">
        <v>103</v>
      </c>
      <c r="K7" s="432">
        <v>271</v>
      </c>
    </row>
    <row r="8" spans="1:11" ht="15.75" customHeight="1">
      <c r="A8" s="200" t="s">
        <v>397</v>
      </c>
      <c r="B8" s="431">
        <v>35</v>
      </c>
      <c r="C8" s="432">
        <v>0</v>
      </c>
      <c r="D8" s="431">
        <v>766</v>
      </c>
      <c r="E8" s="432">
        <v>229</v>
      </c>
      <c r="F8" s="431">
        <v>366</v>
      </c>
      <c r="G8" s="432">
        <v>256</v>
      </c>
      <c r="H8" s="431">
        <v>10</v>
      </c>
      <c r="I8" s="432">
        <v>518</v>
      </c>
      <c r="J8" s="431">
        <v>47</v>
      </c>
      <c r="K8" s="432">
        <v>374</v>
      </c>
    </row>
    <row r="9" spans="1:11" ht="15.75" customHeight="1">
      <c r="A9" s="200" t="s">
        <v>398</v>
      </c>
      <c r="B9" s="431">
        <v>27</v>
      </c>
      <c r="C9" s="432">
        <v>0</v>
      </c>
      <c r="D9" s="431">
        <v>1111</v>
      </c>
      <c r="E9" s="432">
        <v>159</v>
      </c>
      <c r="F9" s="431">
        <v>493</v>
      </c>
      <c r="G9" s="432">
        <v>107</v>
      </c>
      <c r="H9" s="431">
        <v>31</v>
      </c>
      <c r="I9" s="432">
        <v>437</v>
      </c>
      <c r="J9" s="431">
        <v>57</v>
      </c>
      <c r="K9" s="432">
        <v>482</v>
      </c>
    </row>
    <row r="10" spans="1:11" ht="15.75" customHeight="1">
      <c r="A10" s="200" t="s">
        <v>399</v>
      </c>
      <c r="B10" s="431">
        <v>7</v>
      </c>
      <c r="C10" s="432">
        <v>4</v>
      </c>
      <c r="D10" s="431">
        <v>1085</v>
      </c>
      <c r="E10" s="432">
        <v>85</v>
      </c>
      <c r="F10" s="431">
        <v>299</v>
      </c>
      <c r="G10" s="432">
        <v>166</v>
      </c>
      <c r="H10" s="431">
        <v>122</v>
      </c>
      <c r="I10" s="432">
        <v>315</v>
      </c>
      <c r="J10" s="431">
        <v>257</v>
      </c>
      <c r="K10" s="432">
        <v>105</v>
      </c>
    </row>
    <row r="11" spans="1:11" ht="15.75" customHeight="1">
      <c r="A11" s="200" t="s">
        <v>400</v>
      </c>
      <c r="B11" s="431">
        <v>3</v>
      </c>
      <c r="C11" s="432">
        <v>7</v>
      </c>
      <c r="D11" s="431">
        <v>561</v>
      </c>
      <c r="E11" s="432">
        <v>271</v>
      </c>
      <c r="F11" s="431">
        <v>562</v>
      </c>
      <c r="G11" s="432">
        <v>96</v>
      </c>
      <c r="H11" s="431">
        <v>107</v>
      </c>
      <c r="I11" s="432">
        <v>293</v>
      </c>
      <c r="J11" s="431">
        <v>218</v>
      </c>
      <c r="K11" s="432">
        <v>82</v>
      </c>
    </row>
    <row r="12" spans="1:11" ht="15.75" customHeight="1">
      <c r="A12" s="200" t="s">
        <v>401</v>
      </c>
      <c r="B12" s="431">
        <v>0</v>
      </c>
      <c r="C12" s="432">
        <v>8</v>
      </c>
      <c r="D12" s="431">
        <v>848</v>
      </c>
      <c r="E12" s="432">
        <v>144</v>
      </c>
      <c r="F12" s="431">
        <v>50</v>
      </c>
      <c r="G12" s="432">
        <v>615</v>
      </c>
      <c r="H12" s="431">
        <v>147</v>
      </c>
      <c r="I12" s="432">
        <v>130</v>
      </c>
      <c r="J12" s="431">
        <v>246</v>
      </c>
      <c r="K12" s="432">
        <v>134</v>
      </c>
    </row>
    <row r="13" spans="1:11" ht="15.75" customHeight="1">
      <c r="A13" s="200" t="s">
        <v>402</v>
      </c>
      <c r="B13" s="431">
        <v>0</v>
      </c>
      <c r="C13" s="432">
        <v>13</v>
      </c>
      <c r="D13" s="431">
        <v>575</v>
      </c>
      <c r="E13" s="432">
        <v>341</v>
      </c>
      <c r="F13" s="431">
        <v>36</v>
      </c>
      <c r="G13" s="432">
        <v>642</v>
      </c>
      <c r="H13" s="431">
        <v>220</v>
      </c>
      <c r="I13" s="432">
        <v>107</v>
      </c>
      <c r="J13" s="431">
        <v>442</v>
      </c>
      <c r="K13" s="432">
        <v>13</v>
      </c>
    </row>
    <row r="14" spans="1:11" ht="15.75" customHeight="1">
      <c r="A14" s="200" t="s">
        <v>403</v>
      </c>
      <c r="B14" s="431">
        <v>3</v>
      </c>
      <c r="C14" s="432">
        <v>1</v>
      </c>
      <c r="D14" s="431">
        <v>921</v>
      </c>
      <c r="E14" s="432">
        <v>187</v>
      </c>
      <c r="F14" s="431">
        <v>23</v>
      </c>
      <c r="G14" s="432">
        <v>929</v>
      </c>
      <c r="H14" s="431">
        <v>211</v>
      </c>
      <c r="I14" s="432">
        <v>133</v>
      </c>
      <c r="J14" s="431">
        <v>618</v>
      </c>
      <c r="K14" s="432">
        <v>14</v>
      </c>
    </row>
    <row r="15" spans="1:11" ht="15.75" customHeight="1">
      <c r="A15" s="200" t="s">
        <v>404</v>
      </c>
      <c r="B15" s="431">
        <v>26</v>
      </c>
      <c r="C15" s="432">
        <v>0</v>
      </c>
      <c r="D15" s="431">
        <v>619</v>
      </c>
      <c r="E15" s="432">
        <v>358</v>
      </c>
      <c r="F15" s="431">
        <v>37</v>
      </c>
      <c r="G15" s="432">
        <v>635</v>
      </c>
      <c r="H15" s="431">
        <v>322</v>
      </c>
      <c r="I15" s="432">
        <v>74</v>
      </c>
      <c r="J15" s="431">
        <v>509</v>
      </c>
      <c r="K15" s="432">
        <v>50</v>
      </c>
    </row>
    <row r="16" spans="1:11" ht="15.75" customHeight="1">
      <c r="A16" s="200" t="s">
        <v>405</v>
      </c>
      <c r="B16" s="431">
        <v>33</v>
      </c>
      <c r="C16" s="432">
        <v>0</v>
      </c>
      <c r="D16" s="431">
        <v>152</v>
      </c>
      <c r="E16" s="432">
        <v>1065</v>
      </c>
      <c r="F16" s="431">
        <v>76</v>
      </c>
      <c r="G16" s="432">
        <v>444</v>
      </c>
      <c r="H16" s="431">
        <v>229</v>
      </c>
      <c r="I16" s="432">
        <v>134</v>
      </c>
      <c r="J16" s="431">
        <v>270</v>
      </c>
      <c r="K16" s="432">
        <v>186</v>
      </c>
    </row>
    <row r="17" spans="1:11" ht="15.75" customHeight="1" thickBot="1">
      <c r="A17" s="200" t="s">
        <v>406</v>
      </c>
      <c r="B17" s="433">
        <v>33</v>
      </c>
      <c r="C17" s="434">
        <v>0</v>
      </c>
      <c r="D17" s="433">
        <v>144</v>
      </c>
      <c r="E17" s="434">
        <v>1189</v>
      </c>
      <c r="F17" s="433">
        <v>179</v>
      </c>
      <c r="G17" s="434">
        <v>564</v>
      </c>
      <c r="H17" s="433">
        <v>218</v>
      </c>
      <c r="I17" s="434">
        <v>277</v>
      </c>
      <c r="J17" s="433">
        <v>232</v>
      </c>
      <c r="K17" s="434">
        <v>422</v>
      </c>
    </row>
    <row r="20" spans="1:12" s="236" customFormat="1" ht="12.75">
      <c r="A20" s="236" t="s">
        <v>197</v>
      </c>
      <c r="B20" s="236">
        <f>SUM(B6:B17)</f>
        <v>232</v>
      </c>
      <c r="C20" s="236">
        <f aca="true" t="shared" si="0" ref="C20:K20">SUM(C6:C17)</f>
        <v>33</v>
      </c>
      <c r="D20" s="236">
        <f t="shared" si="0"/>
        <v>7527</v>
      </c>
      <c r="E20" s="236">
        <f t="shared" si="0"/>
        <v>5186</v>
      </c>
      <c r="F20" s="236">
        <f t="shared" si="0"/>
        <v>2599</v>
      </c>
      <c r="G20" s="236">
        <f t="shared" si="0"/>
        <v>5072</v>
      </c>
      <c r="H20" s="236">
        <f t="shared" si="0"/>
        <v>1942</v>
      </c>
      <c r="I20" s="236">
        <f t="shared" si="0"/>
        <v>2787</v>
      </c>
      <c r="J20" s="236">
        <f t="shared" si="0"/>
        <v>3145</v>
      </c>
      <c r="K20" s="236">
        <f t="shared" si="0"/>
        <v>2241</v>
      </c>
      <c r="L20" s="263">
        <f>SUM(B20:K20)</f>
        <v>30764</v>
      </c>
    </row>
    <row r="36" ht="12.75">
      <c r="H36" s="232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2" r:id="rId1"/>
  <headerFooter alignWithMargins="0">
    <oddFooter>&amp;CNordel 1999&amp;R&amp;D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3" width="10.00390625" style="99" bestFit="1" customWidth="1"/>
    <col min="4" max="4" width="8.7109375" style="99" customWidth="1"/>
    <col min="5" max="5" width="9.28125" style="99" bestFit="1" customWidth="1"/>
    <col min="6" max="6" width="8.7109375" style="99" customWidth="1"/>
    <col min="7" max="7" width="1.8515625" style="0" customWidth="1"/>
    <col min="8" max="8" width="8.7109375" style="99" customWidth="1"/>
    <col min="9" max="9" width="1.8515625" style="99" customWidth="1"/>
    <col min="10" max="10" width="9.8515625" style="125" customWidth="1"/>
    <col min="11" max="15" width="12.140625" style="0" customWidth="1"/>
  </cols>
  <sheetData>
    <row r="1" spans="1:11" s="24" customFormat="1" ht="15.75">
      <c r="A1" s="192" t="s">
        <v>32</v>
      </c>
      <c r="B1" s="192" t="s">
        <v>490</v>
      </c>
      <c r="C1" s="178"/>
      <c r="D1" s="179"/>
      <c r="E1" s="179"/>
      <c r="F1" s="179"/>
      <c r="G1" s="197"/>
      <c r="H1" s="179"/>
      <c r="I1" s="179"/>
      <c r="J1" s="180"/>
      <c r="K1" s="193"/>
    </row>
    <row r="2" spans="1:11" ht="12.75">
      <c r="A2" s="200"/>
      <c r="B2" s="200"/>
      <c r="C2" s="184"/>
      <c r="D2" s="184"/>
      <c r="E2" s="184"/>
      <c r="F2" s="184"/>
      <c r="G2" s="200"/>
      <c r="H2" s="184"/>
      <c r="I2" s="184"/>
      <c r="J2" s="191"/>
      <c r="K2" s="200"/>
    </row>
    <row r="3" spans="1:11" ht="12.75">
      <c r="A3" s="200"/>
      <c r="B3" s="200"/>
      <c r="C3" s="190"/>
      <c r="D3" s="190"/>
      <c r="E3" s="190"/>
      <c r="F3" s="190"/>
      <c r="G3" s="233"/>
      <c r="H3" s="190"/>
      <c r="I3" s="190"/>
      <c r="J3" s="435"/>
      <c r="K3" s="200"/>
    </row>
    <row r="4" spans="1:14" s="8" customFormat="1" ht="12.75">
      <c r="A4" s="224"/>
      <c r="B4" s="199" t="s">
        <v>64</v>
      </c>
      <c r="C4" s="190" t="s">
        <v>271</v>
      </c>
      <c r="D4" s="190" t="s">
        <v>50</v>
      </c>
      <c r="E4" s="190" t="s">
        <v>274</v>
      </c>
      <c r="F4" s="190" t="s">
        <v>272</v>
      </c>
      <c r="G4" s="233"/>
      <c r="H4" s="436" t="s">
        <v>273</v>
      </c>
      <c r="I4" s="190"/>
      <c r="J4" s="190" t="s">
        <v>54</v>
      </c>
      <c r="K4" s="200"/>
      <c r="L4"/>
      <c r="M4"/>
      <c r="N4"/>
    </row>
    <row r="5" spans="1:11" ht="15.75" customHeight="1">
      <c r="A5" s="200"/>
      <c r="B5" t="s">
        <v>408</v>
      </c>
      <c r="C5" s="437">
        <f aca="true" t="shared" si="0" ref="C5:D8">+ROUND(C20/C$19,2)</f>
        <v>0.29</v>
      </c>
      <c r="D5" s="437">
        <f t="shared" si="0"/>
        <v>0.25</v>
      </c>
      <c r="E5" s="437">
        <f>(E20/E$19)</f>
        <v>0.08893145437132302</v>
      </c>
      <c r="F5" s="438">
        <f>+ROUND(F20/F$19,2)</f>
        <v>0.34</v>
      </c>
      <c r="G5" s="439"/>
      <c r="H5" s="438">
        <f>+ROUND(H20/H$19,2)</f>
        <v>0.32</v>
      </c>
      <c r="I5" s="440"/>
      <c r="J5" s="437">
        <f>+ROUND(J20/J$19,2)</f>
        <v>0.3</v>
      </c>
      <c r="K5" s="200"/>
    </row>
    <row r="6" spans="1:11" ht="15.75" customHeight="1">
      <c r="A6" s="200"/>
      <c r="B6" t="s">
        <v>409</v>
      </c>
      <c r="C6" s="437">
        <f t="shared" si="0"/>
        <v>0.3</v>
      </c>
      <c r="D6" s="437">
        <f t="shared" si="0"/>
        <v>0.57</v>
      </c>
      <c r="E6" s="437">
        <f>(E21/E$19)</f>
        <v>0.7661786838144753</v>
      </c>
      <c r="F6" s="441">
        <f>+ROUND(F21/F$19,2)</f>
        <v>0.45</v>
      </c>
      <c r="G6" s="442"/>
      <c r="H6" s="441">
        <f>+ROUND(H21/H$19,2)</f>
        <v>0.43</v>
      </c>
      <c r="I6" s="443"/>
      <c r="J6" s="437">
        <f>+ROUND(J21/J$19,2)</f>
        <v>0.46</v>
      </c>
      <c r="K6" s="200"/>
    </row>
    <row r="7" spans="1:11" ht="15.75" customHeight="1">
      <c r="A7" s="200"/>
      <c r="B7" t="s">
        <v>410</v>
      </c>
      <c r="C7" s="437">
        <f t="shared" si="0"/>
        <v>0.32</v>
      </c>
      <c r="D7" s="437">
        <f t="shared" si="0"/>
        <v>0.17</v>
      </c>
      <c r="E7" s="437">
        <f>(E22/E$19)</f>
        <v>0.09454097687782187</v>
      </c>
      <c r="F7" s="441">
        <f>+ROUND(F22/F$19,2)</f>
        <v>0.2</v>
      </c>
      <c r="G7" s="439"/>
      <c r="H7" s="441">
        <f>+ROUND(H22/H$19,2)</f>
        <v>0.2</v>
      </c>
      <c r="I7" s="440"/>
      <c r="J7" s="437">
        <f>+ROUND(J22/J$19,2)</f>
        <v>0.2</v>
      </c>
      <c r="K7" s="200"/>
    </row>
    <row r="8" spans="1:11" ht="15.75" customHeight="1">
      <c r="A8" s="200"/>
      <c r="B8" t="s">
        <v>411</v>
      </c>
      <c r="C8" s="437">
        <f t="shared" si="0"/>
        <v>0.09</v>
      </c>
      <c r="D8" s="437">
        <f t="shared" si="0"/>
        <v>0.01</v>
      </c>
      <c r="E8" s="437">
        <f>(E23/E$19)</f>
        <v>0.050348884936379804</v>
      </c>
      <c r="F8" s="441">
        <f>+ROUND(F23/F$19,2)</f>
        <v>0.01</v>
      </c>
      <c r="G8" s="444"/>
      <c r="H8" s="441">
        <f>+ROUND(H23/H$19,2)</f>
        <v>0.05</v>
      </c>
      <c r="I8" s="445"/>
      <c r="J8" s="437">
        <f>+ROUND(J23/J$19,2)</f>
        <v>0.04</v>
      </c>
      <c r="K8" s="200"/>
    </row>
    <row r="9" spans="1:11" ht="12.75">
      <c r="A9" s="200"/>
      <c r="B9" s="200"/>
      <c r="C9" s="446"/>
      <c r="D9" s="446"/>
      <c r="E9" s="446"/>
      <c r="F9" s="446"/>
      <c r="G9" s="447"/>
      <c r="H9" s="436"/>
      <c r="I9" s="446"/>
      <c r="J9" s="448"/>
      <c r="K9" s="200"/>
    </row>
    <row r="10" spans="1:11" ht="12.75">
      <c r="A10" s="200"/>
      <c r="B10" s="218" t="s">
        <v>201</v>
      </c>
      <c r="C10" s="436">
        <f>SUM(C5:C8)</f>
        <v>0.9999999999999999</v>
      </c>
      <c r="D10" s="436">
        <f>SUM(D5:D8)</f>
        <v>1</v>
      </c>
      <c r="E10" s="436">
        <f>SUM(E5:E8)</f>
        <v>1</v>
      </c>
      <c r="F10" s="436">
        <f>SUM(F5:F8)</f>
        <v>1</v>
      </c>
      <c r="G10" s="230"/>
      <c r="H10" s="436">
        <f>SUM(H5:H8)</f>
        <v>1</v>
      </c>
      <c r="I10" s="190"/>
      <c r="J10" s="436">
        <f>SUM(J5:J8)</f>
        <v>1</v>
      </c>
      <c r="K10" s="200"/>
    </row>
    <row r="11" spans="1:11" ht="12.75">
      <c r="A11" s="200"/>
      <c r="B11" s="200"/>
      <c r="C11" s="190"/>
      <c r="D11" s="190"/>
      <c r="E11" s="190"/>
      <c r="F11" s="190"/>
      <c r="G11" s="230"/>
      <c r="H11" s="190"/>
      <c r="I11" s="190"/>
      <c r="J11" s="435"/>
      <c r="K11" s="200"/>
    </row>
    <row r="12" spans="1:14" s="24" customFormat="1" ht="15.75">
      <c r="A12" s="192" t="s">
        <v>34</v>
      </c>
      <c r="B12" s="192" t="s">
        <v>491</v>
      </c>
      <c r="C12" s="367"/>
      <c r="D12" s="179"/>
      <c r="E12" s="179"/>
      <c r="F12" s="179"/>
      <c r="G12" s="449"/>
      <c r="H12" s="179"/>
      <c r="I12" s="179"/>
      <c r="J12" s="180"/>
      <c r="K12" s="200"/>
      <c r="L12"/>
      <c r="M12"/>
      <c r="N12"/>
    </row>
    <row r="13" spans="1:11" ht="15">
      <c r="A13" s="200"/>
      <c r="B13" s="192"/>
      <c r="C13" s="190"/>
      <c r="D13" s="190"/>
      <c r="E13" s="190"/>
      <c r="F13" s="190"/>
      <c r="G13" s="230"/>
      <c r="H13" s="190"/>
      <c r="I13" s="190"/>
      <c r="J13" s="435"/>
      <c r="K13" s="200"/>
    </row>
    <row r="14" spans="1:11" s="13" customFormat="1" ht="12.75">
      <c r="A14" s="232"/>
      <c r="B14" s="232"/>
      <c r="C14" s="13" t="s">
        <v>271</v>
      </c>
      <c r="D14" s="181" t="s">
        <v>50</v>
      </c>
      <c r="E14" s="13" t="s">
        <v>274</v>
      </c>
      <c r="F14" s="13" t="s">
        <v>272</v>
      </c>
      <c r="G14" s="411"/>
      <c r="H14" s="13" t="s">
        <v>273</v>
      </c>
      <c r="I14" s="181"/>
      <c r="J14" s="182" t="s">
        <v>54</v>
      </c>
      <c r="K14" s="267"/>
    </row>
    <row r="15" spans="1:11" ht="15.75" customHeight="1">
      <c r="A15" s="200"/>
      <c r="B15" s="1" t="s">
        <v>189</v>
      </c>
      <c r="C15" s="305">
        <f>+'S21,22,23'!D42</f>
        <v>35432</v>
      </c>
      <c r="D15" s="305">
        <f>+'S21,22,23'!E42</f>
        <v>81604</v>
      </c>
      <c r="E15" s="305">
        <f>+'S21,22,23'!F42</f>
        <v>8028</v>
      </c>
      <c r="F15" s="303">
        <f>+'S21,22,23'!G42</f>
        <v>125464</v>
      </c>
      <c r="G15" s="450"/>
      <c r="H15" s="303">
        <f>+'S21,22,23'!H42</f>
        <v>150512</v>
      </c>
      <c r="I15" s="451"/>
      <c r="J15" s="186">
        <f>SUM(C15:H15)</f>
        <v>401040</v>
      </c>
      <c r="K15" s="268"/>
    </row>
    <row r="16" spans="1:11" ht="15.75" customHeight="1">
      <c r="A16" s="200"/>
      <c r="B16" t="s">
        <v>412</v>
      </c>
      <c r="C16" s="301" t="s">
        <v>60</v>
      </c>
      <c r="D16" s="305">
        <v>88</v>
      </c>
      <c r="E16" s="305">
        <v>327</v>
      </c>
      <c r="F16" s="303">
        <v>5102</v>
      </c>
      <c r="G16" s="450"/>
      <c r="H16" s="303">
        <v>1600</v>
      </c>
      <c r="I16" s="306" t="s">
        <v>82</v>
      </c>
      <c r="J16" s="186">
        <f>SUM(C16:H16)</f>
        <v>7117</v>
      </c>
      <c r="K16" s="200"/>
    </row>
    <row r="17" spans="1:11" ht="15.75" customHeight="1">
      <c r="A17" s="200"/>
      <c r="B17" s="1" t="s">
        <v>413</v>
      </c>
      <c r="C17" s="305">
        <f>+C15</f>
        <v>35432</v>
      </c>
      <c r="D17" s="305">
        <f>+D15-D16</f>
        <v>81516</v>
      </c>
      <c r="E17" s="305">
        <f>+E15-E16</f>
        <v>7701</v>
      </c>
      <c r="F17" s="303">
        <f>+F15-F16</f>
        <v>120362</v>
      </c>
      <c r="G17" s="450"/>
      <c r="H17" s="302">
        <f>+H15-H16</f>
        <v>148912</v>
      </c>
      <c r="I17" s="300"/>
      <c r="J17" s="186">
        <f aca="true" t="shared" si="1" ref="J17:J24">SUM(C17:H17)</f>
        <v>393923</v>
      </c>
      <c r="K17" s="200"/>
    </row>
    <row r="18" spans="1:11" ht="15.75" customHeight="1">
      <c r="A18" s="200"/>
      <c r="B18" t="s">
        <v>414</v>
      </c>
      <c r="C18" s="305">
        <v>2252</v>
      </c>
      <c r="D18" s="452">
        <v>3000</v>
      </c>
      <c r="E18" s="305">
        <v>392</v>
      </c>
      <c r="F18" s="303">
        <v>10435</v>
      </c>
      <c r="G18" s="453"/>
      <c r="H18" s="303">
        <v>11912</v>
      </c>
      <c r="I18" s="304"/>
      <c r="J18" s="186">
        <f t="shared" si="1"/>
        <v>27991</v>
      </c>
      <c r="K18" s="200"/>
    </row>
    <row r="19" spans="1:11" ht="15.75" customHeight="1">
      <c r="A19" s="200"/>
      <c r="B19" s="1" t="s">
        <v>415</v>
      </c>
      <c r="C19" s="305">
        <f aca="true" t="shared" si="2" ref="C19:H19">+C17-C18</f>
        <v>33180</v>
      </c>
      <c r="D19" s="305">
        <f t="shared" si="2"/>
        <v>78516</v>
      </c>
      <c r="E19" s="305">
        <f t="shared" si="2"/>
        <v>7309</v>
      </c>
      <c r="F19" s="305">
        <f t="shared" si="2"/>
        <v>109927</v>
      </c>
      <c r="G19" s="450"/>
      <c r="H19" s="302">
        <f t="shared" si="2"/>
        <v>137000</v>
      </c>
      <c r="I19" s="300"/>
      <c r="J19" s="186">
        <f>SUM(C19:H19)</f>
        <v>365932</v>
      </c>
      <c r="K19" s="200"/>
    </row>
    <row r="20" spans="1:16" s="99" customFormat="1" ht="15.75" customHeight="1">
      <c r="A20" s="184"/>
      <c r="B20" s="513" t="s">
        <v>416</v>
      </c>
      <c r="C20" s="305">
        <v>9600</v>
      </c>
      <c r="D20" s="305">
        <v>19820</v>
      </c>
      <c r="E20" s="305">
        <v>650</v>
      </c>
      <c r="F20" s="303">
        <v>36963</v>
      </c>
      <c r="G20" s="450"/>
      <c r="H20" s="303">
        <v>43700</v>
      </c>
      <c r="I20" s="304"/>
      <c r="J20" s="186">
        <f t="shared" si="1"/>
        <v>110733</v>
      </c>
      <c r="K20" s="244"/>
      <c r="L20" s="98"/>
      <c r="M20" s="98"/>
      <c r="N20" s="98"/>
      <c r="O20" s="98"/>
      <c r="P20" s="98"/>
    </row>
    <row r="21" spans="1:11" ht="15.75" customHeight="1">
      <c r="A21" s="200"/>
      <c r="B21" t="s">
        <v>417</v>
      </c>
      <c r="C21" s="305">
        <v>9900</v>
      </c>
      <c r="D21" s="305">
        <v>44864</v>
      </c>
      <c r="E21" s="305">
        <v>5600</v>
      </c>
      <c r="F21" s="303">
        <v>49228</v>
      </c>
      <c r="G21" s="450"/>
      <c r="H21" s="302">
        <v>59000</v>
      </c>
      <c r="I21" s="300"/>
      <c r="J21" s="186">
        <f t="shared" si="1"/>
        <v>168592</v>
      </c>
      <c r="K21" s="200"/>
    </row>
    <row r="22" spans="1:11" ht="15.75" customHeight="1">
      <c r="A22" s="200"/>
      <c r="B22" s="513" t="s">
        <v>418</v>
      </c>
      <c r="C22" s="305">
        <v>10700</v>
      </c>
      <c r="D22" s="305">
        <v>12982</v>
      </c>
      <c r="E22" s="305">
        <v>691</v>
      </c>
      <c r="F22" s="303">
        <v>22156</v>
      </c>
      <c r="G22" s="450"/>
      <c r="H22" s="303">
        <v>27200</v>
      </c>
      <c r="I22" s="304"/>
      <c r="J22" s="186">
        <f t="shared" si="1"/>
        <v>73729</v>
      </c>
      <c r="K22" s="200"/>
    </row>
    <row r="23" spans="2:10" s="200" customFormat="1" ht="15.75" customHeight="1">
      <c r="B23" s="513" t="s">
        <v>419</v>
      </c>
      <c r="C23" s="305">
        <v>2980</v>
      </c>
      <c r="D23" s="305">
        <v>850</v>
      </c>
      <c r="E23" s="305">
        <v>368</v>
      </c>
      <c r="F23" s="303">
        <v>1580</v>
      </c>
      <c r="G23" s="450"/>
      <c r="H23" s="302">
        <v>7100</v>
      </c>
      <c r="I23" s="300"/>
      <c r="J23" s="186">
        <f t="shared" si="1"/>
        <v>12878</v>
      </c>
    </row>
    <row r="24" spans="1:11" ht="15.75" customHeight="1">
      <c r="A24" s="200"/>
      <c r="B24" s="1" t="s">
        <v>420</v>
      </c>
      <c r="C24" s="454">
        <v>5.355</v>
      </c>
      <c r="D24" s="454">
        <v>5.195</v>
      </c>
      <c r="E24" s="454">
        <v>0.286</v>
      </c>
      <c r="F24" s="455">
        <v>4.51</v>
      </c>
      <c r="G24" s="456"/>
      <c r="H24" s="455">
        <v>8.911</v>
      </c>
      <c r="I24" s="457"/>
      <c r="J24" s="458">
        <f t="shared" si="1"/>
        <v>24.256999999999998</v>
      </c>
      <c r="K24" s="200"/>
    </row>
    <row r="25" spans="1:11" ht="16.5" customHeight="1">
      <c r="A25" s="200"/>
      <c r="B25" s="1" t="s">
        <v>421</v>
      </c>
      <c r="C25" s="305">
        <f>+C17/C24</f>
        <v>6616.619981325864</v>
      </c>
      <c r="D25" s="305">
        <f aca="true" t="shared" si="3" ref="D25:J25">+D17/D24</f>
        <v>15691.241578440808</v>
      </c>
      <c r="E25" s="305">
        <f t="shared" si="3"/>
        <v>26926.573426573428</v>
      </c>
      <c r="F25" s="303">
        <f t="shared" si="3"/>
        <v>26687.80487804878</v>
      </c>
      <c r="G25" s="450"/>
      <c r="H25" s="295">
        <f t="shared" si="3"/>
        <v>16711.031309617327</v>
      </c>
      <c r="I25" s="459"/>
      <c r="J25" s="185">
        <f t="shared" si="3"/>
        <v>16239.559714721525</v>
      </c>
      <c r="K25" s="200"/>
    </row>
    <row r="26" spans="1:11" ht="16.5" customHeight="1">
      <c r="A26" s="200"/>
      <c r="B26" s="99" t="s">
        <v>492</v>
      </c>
      <c r="C26" s="305">
        <v>34896</v>
      </c>
      <c r="D26" s="305">
        <v>79050</v>
      </c>
      <c r="E26" s="305">
        <v>7346</v>
      </c>
      <c r="F26" s="303">
        <v>117977</v>
      </c>
      <c r="G26" s="450"/>
      <c r="H26" s="303">
        <v>144819</v>
      </c>
      <c r="I26" s="304"/>
      <c r="J26" s="186">
        <f>SUM(C26:I26)</f>
        <v>384088</v>
      </c>
      <c r="K26" s="200"/>
    </row>
    <row r="27" spans="1:11" ht="16.5" customHeight="1">
      <c r="A27" s="200"/>
      <c r="B27" s="99" t="s">
        <v>493</v>
      </c>
      <c r="C27" s="460">
        <f>+C17/C26-1</f>
        <v>0.015359926639156418</v>
      </c>
      <c r="D27" s="460">
        <f>+D17/D26-1</f>
        <v>0.031195445920303655</v>
      </c>
      <c r="E27" s="460">
        <f>+E17/E26-1</f>
        <v>0.04832561938469926</v>
      </c>
      <c r="F27" s="461">
        <f>+F17/F26-1</f>
        <v>0.020215804775506996</v>
      </c>
      <c r="G27" s="462"/>
      <c r="H27" s="461">
        <f>+H17/H26-1</f>
        <v>0.028262866060392522</v>
      </c>
      <c r="I27" s="459"/>
      <c r="J27" s="460">
        <f>+J17/J26-1</f>
        <v>0.025606111099539586</v>
      </c>
      <c r="K27" s="200"/>
    </row>
    <row r="28" spans="1:11" ht="12.75">
      <c r="A28" s="200"/>
      <c r="B28" s="236"/>
      <c r="C28" s="244"/>
      <c r="D28" s="244"/>
      <c r="E28" s="244"/>
      <c r="F28" s="244"/>
      <c r="G28" s="244"/>
      <c r="H28" s="244"/>
      <c r="I28" s="184"/>
      <c r="J28" s="184"/>
      <c r="K28" s="200"/>
    </row>
    <row r="29" spans="1:11" ht="12.75" hidden="1">
      <c r="A29" s="200"/>
      <c r="B29" s="236"/>
      <c r="C29" s="244">
        <f>+C19-SUM(C20:C23)</f>
        <v>0</v>
      </c>
      <c r="D29" s="244">
        <f>+D19-SUM(D20:D23)</f>
        <v>0</v>
      </c>
      <c r="E29" s="244">
        <f>+E19-SUM(E20:E23)</f>
        <v>0</v>
      </c>
      <c r="F29" s="244">
        <f>+F19-SUM(F20:F23)</f>
        <v>0</v>
      </c>
      <c r="G29" s="200"/>
      <c r="H29" s="244">
        <f>+H19-SUM(H20:H23)</f>
        <v>0</v>
      </c>
      <c r="I29" s="184"/>
      <c r="J29" s="244">
        <f>+J19-SUM(J20:J23)</f>
        <v>0</v>
      </c>
      <c r="K29" s="200"/>
    </row>
    <row r="30" spans="1:11" ht="12.75">
      <c r="A30" s="200"/>
      <c r="B30" s="200"/>
      <c r="C30" s="244"/>
      <c r="D30" s="244"/>
      <c r="E30" s="244"/>
      <c r="F30" s="244"/>
      <c r="G30" s="244"/>
      <c r="H30" s="244"/>
      <c r="I30" s="244"/>
      <c r="J30" s="244"/>
      <c r="K30" s="200"/>
    </row>
    <row r="31" spans="1:11" ht="12.75">
      <c r="A31" s="200"/>
      <c r="B31" s="527" t="s">
        <v>458</v>
      </c>
      <c r="C31" s="184"/>
      <c r="D31" s="463"/>
      <c r="E31" s="184"/>
      <c r="F31" s="463"/>
      <c r="G31" s="200"/>
      <c r="H31" s="184"/>
      <c r="I31" s="184"/>
      <c r="J31" s="191"/>
      <c r="K31" s="200"/>
    </row>
    <row r="32" spans="1:11" ht="12.75">
      <c r="A32" s="200"/>
      <c r="B32" s="200"/>
      <c r="C32" s="184"/>
      <c r="D32" s="463"/>
      <c r="E32" s="184"/>
      <c r="F32" s="463"/>
      <c r="G32" s="200"/>
      <c r="H32" s="184"/>
      <c r="I32" s="184"/>
      <c r="J32" s="191"/>
      <c r="K32" s="200"/>
    </row>
    <row r="33" spans="1:11" ht="12.75">
      <c r="A33" s="200"/>
      <c r="B33" s="200"/>
      <c r="C33" s="184"/>
      <c r="D33" s="463"/>
      <c r="E33" s="184"/>
      <c r="F33" s="463"/>
      <c r="G33" s="200"/>
      <c r="H33" s="184"/>
      <c r="I33" s="184"/>
      <c r="J33" s="191"/>
      <c r="K33" s="200"/>
    </row>
    <row r="34" spans="1:11" ht="12.75" hidden="1">
      <c r="A34" s="200"/>
      <c r="B34" s="236" t="s">
        <v>87</v>
      </c>
      <c r="C34" s="244">
        <f>+C19-SUM(C20:C23)</f>
        <v>0</v>
      </c>
      <c r="D34" s="244">
        <f>+D19-SUM(D20:D23)</f>
        <v>0</v>
      </c>
      <c r="E34" s="244">
        <f>+E19-SUM(E20:E23)</f>
        <v>0</v>
      </c>
      <c r="F34" s="244">
        <f>+F19-SUM(F20:F23)</f>
        <v>0</v>
      </c>
      <c r="G34" s="200"/>
      <c r="H34" s="244">
        <f>+H19-SUM(H20:H23)</f>
        <v>0</v>
      </c>
      <c r="I34" s="184"/>
      <c r="J34" s="244">
        <f>+J19-SUM(J20:J23)</f>
        <v>0</v>
      </c>
      <c r="K34" s="200"/>
    </row>
    <row r="35" spans="1:11" ht="12.75">
      <c r="A35" s="200"/>
      <c r="B35" s="218" t="s">
        <v>200</v>
      </c>
      <c r="C35" s="244">
        <f>+C19-SUM(C20:C23)</f>
        <v>0</v>
      </c>
      <c r="D35" s="244">
        <f>+D19-SUM(D20:D23)</f>
        <v>0</v>
      </c>
      <c r="E35" s="245">
        <f>+E19-SUM(E20:E23)</f>
        <v>0</v>
      </c>
      <c r="F35" s="244">
        <f>+F19-SUM(F20:F23)</f>
        <v>0</v>
      </c>
      <c r="G35" s="218"/>
      <c r="H35" s="244">
        <f>+H19-SUM(H20:H23)</f>
        <v>0</v>
      </c>
      <c r="I35" s="184"/>
      <c r="J35" s="244">
        <f>+J19-SUM(J20:J23)</f>
        <v>0</v>
      </c>
      <c r="K35" s="200"/>
    </row>
    <row r="36" spans="1:11" ht="12.75">
      <c r="A36" s="200"/>
      <c r="B36" s="200"/>
      <c r="C36" s="184"/>
      <c r="D36" s="184"/>
      <c r="E36" s="184"/>
      <c r="F36" s="184"/>
      <c r="G36" s="200"/>
      <c r="H36" s="181"/>
      <c r="I36" s="184"/>
      <c r="J36" s="191"/>
      <c r="K36" s="200"/>
    </row>
    <row r="37" ht="12.75">
      <c r="A37" s="101"/>
    </row>
    <row r="38" ht="12.75">
      <c r="A38" s="101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0" r:id="rId1"/>
  <headerFooter alignWithMargins="0">
    <oddFooter>&amp;CNordel 1999&amp;R&amp;D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C3">
      <selection activeCell="J13" sqref="J13"/>
    </sheetView>
  </sheetViews>
  <sheetFormatPr defaultColWidth="9.140625" defaultRowHeight="12.75"/>
  <cols>
    <col min="1" max="1" width="7.00390625" style="200" bestFit="1" customWidth="1"/>
    <col min="2" max="2" width="12.421875" style="200" customWidth="1"/>
    <col min="3" max="3" width="9.421875" style="200" customWidth="1"/>
    <col min="4" max="4" width="9.57421875" style="200" bestFit="1" customWidth="1"/>
    <col min="5" max="5" width="8.8515625" style="200" bestFit="1" customWidth="1"/>
    <col min="6" max="6" width="9.57421875" style="200" bestFit="1" customWidth="1"/>
    <col min="7" max="7" width="10.57421875" style="200" bestFit="1" customWidth="1"/>
    <col min="8" max="9" width="12.140625" style="200" customWidth="1"/>
    <col min="10" max="12" width="9.421875" style="200" customWidth="1"/>
    <col min="13" max="13" width="12.140625" style="200" customWidth="1"/>
    <col min="14" max="16384" width="9.140625" style="200" customWidth="1"/>
  </cols>
  <sheetData>
    <row r="1" spans="1:9" s="193" customFormat="1" ht="15">
      <c r="A1" s="192" t="s">
        <v>35</v>
      </c>
      <c r="B1" s="192" t="s">
        <v>494</v>
      </c>
      <c r="E1" s="197"/>
      <c r="F1" s="197"/>
      <c r="G1" s="197"/>
      <c r="H1" s="197"/>
      <c r="I1" s="198"/>
    </row>
    <row r="2" spans="3:7" ht="15">
      <c r="C2" s="192"/>
      <c r="D2" s="232"/>
      <c r="E2" s="232"/>
      <c r="F2" s="232"/>
      <c r="G2" s="232"/>
    </row>
    <row r="3" spans="3:7" ht="15">
      <c r="C3" s="192"/>
      <c r="D3" s="232"/>
      <c r="E3" s="232"/>
      <c r="F3" s="232"/>
      <c r="G3" s="232"/>
    </row>
    <row r="4" spans="2:12" s="224" customFormat="1" ht="12.75">
      <c r="B4" s="269"/>
      <c r="C4" s="13" t="s">
        <v>271</v>
      </c>
      <c r="D4" s="13" t="s">
        <v>50</v>
      </c>
      <c r="E4" s="13" t="s">
        <v>274</v>
      </c>
      <c r="F4" s="13" t="s">
        <v>272</v>
      </c>
      <c r="G4" s="13" t="s">
        <v>273</v>
      </c>
      <c r="J4" s="270"/>
      <c r="L4" s="270"/>
    </row>
    <row r="5" spans="2:7" ht="12.75">
      <c r="B5" s="200">
        <v>1992</v>
      </c>
      <c r="C5" s="464">
        <v>32.503</v>
      </c>
      <c r="D5" s="464">
        <v>63.069</v>
      </c>
      <c r="E5" s="464">
        <v>4.32</v>
      </c>
      <c r="F5" s="464">
        <v>100.052</v>
      </c>
      <c r="G5" s="464">
        <v>130.461</v>
      </c>
    </row>
    <row r="6" spans="2:7" ht="12.75">
      <c r="B6" s="200">
        <v>1993</v>
      </c>
      <c r="C6" s="464">
        <v>33.071</v>
      </c>
      <c r="D6" s="464">
        <v>65.398</v>
      </c>
      <c r="E6" s="464">
        <v>4.501</v>
      </c>
      <c r="F6" s="464">
        <v>104.103</v>
      </c>
      <c r="G6" s="464">
        <v>133.017</v>
      </c>
    </row>
    <row r="7" spans="2:7" ht="12.75">
      <c r="B7" s="200">
        <v>1994</v>
      </c>
      <c r="C7" s="464">
        <v>33.201</v>
      </c>
      <c r="D7" s="464">
        <v>68.129</v>
      </c>
      <c r="E7" s="464">
        <v>4.536</v>
      </c>
      <c r="F7" s="464">
        <v>108.299</v>
      </c>
      <c r="G7" s="464">
        <v>134</v>
      </c>
    </row>
    <row r="8" spans="2:7" ht="12.75">
      <c r="B8" s="200">
        <v>1995</v>
      </c>
      <c r="C8" s="464">
        <v>33.544</v>
      </c>
      <c r="D8" s="464">
        <v>68.861</v>
      </c>
      <c r="E8" s="464">
        <v>4.704</v>
      </c>
      <c r="F8" s="464">
        <v>111.121</v>
      </c>
      <c r="G8" s="464">
        <v>136.953</v>
      </c>
    </row>
    <row r="9" spans="2:7" ht="12.75">
      <c r="B9" s="200">
        <v>1996</v>
      </c>
      <c r="C9" s="464">
        <v>34.783</v>
      </c>
      <c r="D9" s="464">
        <v>69.955</v>
      </c>
      <c r="E9" s="464">
        <v>4.788</v>
      </c>
      <c r="F9" s="464">
        <v>110.697</v>
      </c>
      <c r="G9" s="464">
        <v>140.438</v>
      </c>
    </row>
    <row r="10" spans="2:7" ht="12.75">
      <c r="B10" s="200">
        <v>1997</v>
      </c>
      <c r="C10" s="464">
        <v>34.48</v>
      </c>
      <c r="D10" s="464">
        <v>73.532</v>
      </c>
      <c r="E10" s="464">
        <v>5.242</v>
      </c>
      <c r="F10" s="464">
        <v>111.415</v>
      </c>
      <c r="G10" s="464">
        <v>140.119</v>
      </c>
    </row>
    <row r="11" spans="2:7" ht="12.75">
      <c r="B11" s="200">
        <v>1998</v>
      </c>
      <c r="C11" s="464">
        <v>34.747</v>
      </c>
      <c r="D11" s="464">
        <v>76.352</v>
      </c>
      <c r="E11" s="464">
        <v>6.029</v>
      </c>
      <c r="F11" s="464">
        <v>115.715</v>
      </c>
      <c r="G11" s="464">
        <v>141.63</v>
      </c>
    </row>
    <row r="12" spans="2:7" ht="12.75">
      <c r="B12" s="200">
        <v>1999</v>
      </c>
      <c r="C12" s="265">
        <v>34.844</v>
      </c>
      <c r="D12" s="265">
        <v>77.81</v>
      </c>
      <c r="E12" s="265">
        <v>6.908</v>
      </c>
      <c r="F12" s="265">
        <v>116.516</v>
      </c>
      <c r="G12" s="265">
        <v>141.222</v>
      </c>
    </row>
    <row r="13" spans="2:13" s="232" customFormat="1" ht="12.75">
      <c r="B13" s="200">
        <v>2000</v>
      </c>
      <c r="C13" s="265">
        <v>34.9</v>
      </c>
      <c r="D13" s="265">
        <v>79</v>
      </c>
      <c r="E13" s="265">
        <v>7.346</v>
      </c>
      <c r="F13" s="265">
        <v>118</v>
      </c>
      <c r="G13" s="265">
        <v>144.7</v>
      </c>
      <c r="H13" s="266"/>
      <c r="I13" s="200"/>
      <c r="J13" s="200"/>
      <c r="K13" s="200"/>
      <c r="L13" s="200"/>
      <c r="M13" s="200"/>
    </row>
    <row r="14" spans="2:13" s="232" customFormat="1" ht="12.75">
      <c r="B14" s="200">
        <v>2001</v>
      </c>
      <c r="C14" s="265">
        <v>35.432</v>
      </c>
      <c r="D14" s="265">
        <v>81.516</v>
      </c>
      <c r="E14" s="265">
        <v>7.701</v>
      </c>
      <c r="F14" s="265">
        <v>120.362</v>
      </c>
      <c r="G14" s="265">
        <v>148.912</v>
      </c>
      <c r="H14" s="266"/>
      <c r="I14" s="200"/>
      <c r="J14" s="200"/>
      <c r="K14" s="200"/>
      <c r="L14" s="200"/>
      <c r="M14" s="200"/>
    </row>
    <row r="15" spans="1:13" s="232" customFormat="1" ht="12.75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 s="228" customFormat="1" ht="12.75" hidden="1">
      <c r="A16" s="236" t="s">
        <v>87</v>
      </c>
      <c r="B16" s="236"/>
      <c r="C16" s="236">
        <f>SUM(C5:C13)</f>
        <v>306.073</v>
      </c>
      <c r="D16" s="236">
        <f>SUM(D5:D13)</f>
        <v>642.106</v>
      </c>
      <c r="E16" s="236">
        <f>SUM(E5:E13)</f>
        <v>48.37400000000001</v>
      </c>
      <c r="F16" s="236">
        <f>SUM(F5:F13)</f>
        <v>995.9179999999999</v>
      </c>
      <c r="G16" s="236">
        <f>SUM(G5:G13)</f>
        <v>1242.5400000000002</v>
      </c>
      <c r="H16" s="236"/>
      <c r="I16" s="236"/>
      <c r="J16" s="236"/>
      <c r="K16" s="236"/>
      <c r="L16" s="236"/>
      <c r="M16" s="236"/>
    </row>
    <row r="18" spans="1:9" s="193" customFormat="1" ht="15">
      <c r="A18" s="192" t="s">
        <v>36</v>
      </c>
      <c r="B18" s="192" t="s">
        <v>495</v>
      </c>
      <c r="E18" s="197"/>
      <c r="F18" s="197"/>
      <c r="G18" s="197"/>
      <c r="H18" s="197"/>
      <c r="I18" s="198"/>
    </row>
    <row r="19" ht="15">
      <c r="C19" s="192"/>
    </row>
    <row r="20" s="236" customFormat="1" ht="15">
      <c r="C20" s="192"/>
    </row>
    <row r="21" spans="2:7" ht="12.75">
      <c r="B21" s="269"/>
      <c r="C21" s="13" t="s">
        <v>271</v>
      </c>
      <c r="D21" s="13" t="s">
        <v>50</v>
      </c>
      <c r="E21" s="13" t="s">
        <v>274</v>
      </c>
      <c r="F21" s="13" t="s">
        <v>272</v>
      </c>
      <c r="G21" s="13" t="s">
        <v>273</v>
      </c>
    </row>
    <row r="22" spans="2:7" ht="12.75">
      <c r="B22" s="200">
        <v>1992</v>
      </c>
      <c r="C22" s="244">
        <v>6293</v>
      </c>
      <c r="D22" s="244">
        <v>12509</v>
      </c>
      <c r="E22" s="244">
        <v>16615</v>
      </c>
      <c r="F22" s="244">
        <v>23343</v>
      </c>
      <c r="G22" s="244">
        <v>15009</v>
      </c>
    </row>
    <row r="23" spans="2:7" ht="12.75">
      <c r="B23" s="200">
        <v>1993</v>
      </c>
      <c r="C23" s="244">
        <v>6387</v>
      </c>
      <c r="D23" s="244">
        <v>12929</v>
      </c>
      <c r="E23" s="244">
        <v>17053</v>
      </c>
      <c r="F23" s="244">
        <v>23984</v>
      </c>
      <c r="G23" s="244">
        <v>15214</v>
      </c>
    </row>
    <row r="24" spans="2:7" ht="12.75">
      <c r="B24" s="200">
        <v>1994</v>
      </c>
      <c r="C24" s="244">
        <v>6385</v>
      </c>
      <c r="D24" s="244">
        <v>13359</v>
      </c>
      <c r="E24" s="244">
        <v>15120</v>
      </c>
      <c r="F24" s="244">
        <v>25186</v>
      </c>
      <c r="G24" s="244">
        <v>15208</v>
      </c>
    </row>
    <row r="25" spans="2:7" ht="12.75">
      <c r="B25" s="200">
        <v>1995</v>
      </c>
      <c r="C25" s="244">
        <v>6400</v>
      </c>
      <c r="D25" s="244">
        <v>13494</v>
      </c>
      <c r="E25" s="244">
        <v>17618</v>
      </c>
      <c r="F25" s="244">
        <v>25557</v>
      </c>
      <c r="G25" s="244">
        <v>15498</v>
      </c>
    </row>
    <row r="26" spans="2:7" ht="12.75">
      <c r="B26" s="200">
        <v>1996</v>
      </c>
      <c r="C26" s="244">
        <v>6563</v>
      </c>
      <c r="D26" s="244">
        <v>13654</v>
      </c>
      <c r="E26" s="244">
        <v>17733</v>
      </c>
      <c r="F26" s="244">
        <v>25268</v>
      </c>
      <c r="G26" s="244">
        <v>15867</v>
      </c>
    </row>
    <row r="27" spans="2:7" ht="12.75">
      <c r="B27" s="200">
        <v>1997</v>
      </c>
      <c r="C27" s="244">
        <v>6506</v>
      </c>
      <c r="D27" s="244">
        <v>14305</v>
      </c>
      <c r="E27" s="244">
        <v>19414.814814814814</v>
      </c>
      <c r="F27" s="244">
        <v>25298.592188919163</v>
      </c>
      <c r="G27" s="244">
        <v>15830.866568749292</v>
      </c>
    </row>
    <row r="28" spans="2:7" ht="12.75">
      <c r="B28" s="200">
        <v>1998</v>
      </c>
      <c r="C28" s="244">
        <v>6556.037735849057</v>
      </c>
      <c r="D28" s="244">
        <v>14814.124951493986</v>
      </c>
      <c r="E28" s="244">
        <v>21923.63636363636</v>
      </c>
      <c r="F28" s="244">
        <v>26114.87248928007</v>
      </c>
      <c r="G28" s="244">
        <v>15996.159927716288</v>
      </c>
    </row>
    <row r="29" spans="2:7" ht="12.75">
      <c r="B29" s="200">
        <v>1999</v>
      </c>
      <c r="C29" s="244">
        <v>6541</v>
      </c>
      <c r="D29" s="244">
        <v>15062</v>
      </c>
      <c r="E29" s="244">
        <v>24935</v>
      </c>
      <c r="F29" s="244">
        <v>26125</v>
      </c>
      <c r="G29" s="244">
        <v>15937</v>
      </c>
    </row>
    <row r="30" spans="2:7" ht="12.75">
      <c r="B30" s="200">
        <v>2000</v>
      </c>
      <c r="C30" s="244">
        <v>6534.831460674158</v>
      </c>
      <c r="D30" s="244">
        <v>15246.86353985717</v>
      </c>
      <c r="E30" s="244">
        <v>26049.645390070924</v>
      </c>
      <c r="F30" s="244">
        <v>26452.24215246637</v>
      </c>
      <c r="G30" s="244">
        <v>16255.393258426966</v>
      </c>
    </row>
    <row r="31" spans="2:7" ht="12.75">
      <c r="B31" s="200">
        <v>2001</v>
      </c>
      <c r="C31" s="244">
        <v>6617</v>
      </c>
      <c r="D31" s="244">
        <v>15691</v>
      </c>
      <c r="E31" s="244">
        <v>26926.573426573428</v>
      </c>
      <c r="F31" s="244">
        <v>26688</v>
      </c>
      <c r="G31" s="244">
        <v>16711</v>
      </c>
    </row>
    <row r="32" spans="3:8" s="236" customFormat="1" ht="12.75" hidden="1">
      <c r="C32" s="263"/>
      <c r="D32" s="263"/>
      <c r="E32" s="263"/>
      <c r="F32" s="263"/>
      <c r="G32" s="263"/>
      <c r="H32" s="236">
        <f>SUM(G22:G31)</f>
        <v>157526.41975489256</v>
      </c>
    </row>
    <row r="33" spans="3:7" s="236" customFormat="1" ht="12.75">
      <c r="C33" s="263"/>
      <c r="D33" s="263"/>
      <c r="E33" s="263"/>
      <c r="F33" s="263"/>
      <c r="G33" s="263"/>
    </row>
    <row r="34" spans="1:13" s="232" customFormat="1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6" spans="1:9" s="193" customFormat="1" ht="15">
      <c r="A36" s="192" t="s">
        <v>37</v>
      </c>
      <c r="B36" s="192" t="s">
        <v>496</v>
      </c>
      <c r="E36" s="197"/>
      <c r="F36" s="197"/>
      <c r="G36" s="197"/>
      <c r="H36" s="225"/>
      <c r="I36" s="198"/>
    </row>
    <row r="37" spans="3:8" ht="12.75">
      <c r="C37" s="250"/>
      <c r="D37" s="233"/>
      <c r="E37" s="233"/>
      <c r="F37" s="233"/>
      <c r="G37" s="233"/>
      <c r="H37" s="233"/>
    </row>
    <row r="38" spans="3:8" ht="12.75">
      <c r="C38" s="250"/>
      <c r="D38" s="233"/>
      <c r="E38" s="233"/>
      <c r="F38" s="233"/>
      <c r="G38" s="233"/>
      <c r="H38" s="233"/>
    </row>
    <row r="39" spans="1:12" s="224" customFormat="1" ht="12.75">
      <c r="A39" s="269"/>
      <c r="B39" s="269"/>
      <c r="C39" s="269"/>
      <c r="D39" s="13" t="s">
        <v>271</v>
      </c>
      <c r="E39" s="13" t="s">
        <v>50</v>
      </c>
      <c r="F39" s="13" t="s">
        <v>274</v>
      </c>
      <c r="G39" s="13" t="s">
        <v>272</v>
      </c>
      <c r="H39" s="13" t="s">
        <v>273</v>
      </c>
      <c r="I39" s="425" t="s">
        <v>54</v>
      </c>
      <c r="J39" s="270"/>
      <c r="L39" s="270"/>
    </row>
    <row r="40" spans="2:9" ht="12.75">
      <c r="B40" s="1" t="s">
        <v>497</v>
      </c>
      <c r="D40" s="331">
        <f>+'S10,11'!C12</f>
        <v>36009</v>
      </c>
      <c r="E40" s="331">
        <f>+'S10,11'!E12</f>
        <v>71645</v>
      </c>
      <c r="F40" s="331">
        <f>+'S10,11'!F12</f>
        <v>8028</v>
      </c>
      <c r="G40" s="331">
        <f>+'S10,11'!G12</f>
        <v>121872</v>
      </c>
      <c r="H40" s="331">
        <f>+'S10,11'!I12</f>
        <v>157803</v>
      </c>
      <c r="I40" s="373">
        <f>SUM(D40:H40)</f>
        <v>395357</v>
      </c>
    </row>
    <row r="41" spans="2:9" ht="12.75">
      <c r="B41" s="1" t="s">
        <v>498</v>
      </c>
      <c r="D41" s="331">
        <f>+'S16'!C18</f>
        <v>-577</v>
      </c>
      <c r="E41" s="331">
        <f>+'S16'!D18</f>
        <v>9959</v>
      </c>
      <c r="F41" s="331"/>
      <c r="G41" s="331">
        <f>+'S16'!E18</f>
        <v>3592</v>
      </c>
      <c r="H41" s="331">
        <f>+'S16'!F18</f>
        <v>-7291</v>
      </c>
      <c r="I41" s="373">
        <f>SUM(D41:H41)</f>
        <v>5683</v>
      </c>
    </row>
    <row r="42" spans="2:9" ht="12.75">
      <c r="B42" s="1" t="s">
        <v>499</v>
      </c>
      <c r="D42" s="331">
        <f>SUM(D40:D41)</f>
        <v>35432</v>
      </c>
      <c r="E42" s="331">
        <f>SUM(E40:E41)</f>
        <v>81604</v>
      </c>
      <c r="F42" s="331">
        <f>SUM(F40:F41)</f>
        <v>8028</v>
      </c>
      <c r="G42" s="331">
        <f>SUM(G40:G41)</f>
        <v>125464</v>
      </c>
      <c r="H42" s="331">
        <f>SUM(H40:H41)</f>
        <v>150512</v>
      </c>
      <c r="I42" s="373">
        <f>SUM(D42:H42)</f>
        <v>401040</v>
      </c>
    </row>
    <row r="43" spans="2:9" ht="12.75">
      <c r="B43" s="99" t="s">
        <v>422</v>
      </c>
      <c r="D43" s="331">
        <f>+'S10,11'!C22</f>
        <v>34230</v>
      </c>
      <c r="E43" s="331">
        <f>+'S10,11'!E22</f>
        <v>67190</v>
      </c>
      <c r="F43" s="331">
        <f>+'S10,11'!F22</f>
        <v>7678</v>
      </c>
      <c r="G43" s="331">
        <f>+'S10,11'!G22</f>
        <v>142847</v>
      </c>
      <c r="H43" s="331">
        <f>+'S10,11'!I22</f>
        <v>141894</v>
      </c>
      <c r="I43" s="373">
        <f>SUM(D43:H43)</f>
        <v>393839</v>
      </c>
    </row>
    <row r="44" spans="2:9" ht="12.75">
      <c r="B44" s="99" t="s">
        <v>423</v>
      </c>
      <c r="D44" s="501">
        <v>666</v>
      </c>
      <c r="E44" s="501">
        <v>11881</v>
      </c>
      <c r="F44" s="501"/>
      <c r="G44" s="501">
        <v>-19023</v>
      </c>
      <c r="H44" s="501">
        <v>4687</v>
      </c>
      <c r="I44" s="500">
        <f>SUM(D44:H44)</f>
        <v>-1789</v>
      </c>
    </row>
    <row r="45" spans="2:9" ht="12.75">
      <c r="B45" s="99" t="s">
        <v>424</v>
      </c>
      <c r="D45" s="501">
        <f aca="true" t="shared" si="0" ref="D45:I45">SUM(D43:D44)</f>
        <v>34896</v>
      </c>
      <c r="E45" s="501">
        <f t="shared" si="0"/>
        <v>79071</v>
      </c>
      <c r="F45" s="501">
        <f t="shared" si="0"/>
        <v>7678</v>
      </c>
      <c r="G45" s="501">
        <f t="shared" si="0"/>
        <v>123824</v>
      </c>
      <c r="H45" s="501">
        <f t="shared" si="0"/>
        <v>146581</v>
      </c>
      <c r="I45" s="501">
        <f t="shared" si="0"/>
        <v>392050</v>
      </c>
    </row>
    <row r="46" spans="3:9" ht="12.75">
      <c r="C46" s="271"/>
      <c r="D46" s="272"/>
      <c r="E46" s="272"/>
      <c r="F46" s="272"/>
      <c r="G46" s="272"/>
      <c r="H46" s="272"/>
      <c r="I46" s="273"/>
    </row>
    <row r="47" spans="4:9" ht="12.75">
      <c r="D47" s="233"/>
      <c r="E47" s="233"/>
      <c r="F47" s="233"/>
      <c r="G47" s="233"/>
      <c r="H47" s="233"/>
      <c r="I47" s="232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2" r:id="rId2"/>
  <headerFooter alignWithMargins="0">
    <oddFooter>&amp;CNordel 1999&amp;R&amp;D &amp;T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90" zoomScaleNormal="90" zoomScalePageLayoutView="0" workbookViewId="0" topLeftCell="A1">
      <selection activeCell="J13" sqref="J13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5" width="8.7109375" style="2" customWidth="1"/>
    <col min="6" max="6" width="8.7109375" style="58" customWidth="1"/>
    <col min="7" max="7" width="8.7109375" style="2" customWidth="1"/>
    <col min="8" max="8" width="9.28125" style="0" customWidth="1"/>
    <col min="9" max="9" width="12.140625" style="0" customWidth="1"/>
    <col min="10" max="10" width="4.57421875" style="0" customWidth="1"/>
    <col min="11" max="12" width="12.140625" style="0" customWidth="1"/>
  </cols>
  <sheetData>
    <row r="1" spans="1:8" s="24" customFormat="1" ht="15">
      <c r="A1" s="192" t="s">
        <v>39</v>
      </c>
      <c r="B1" s="192" t="s">
        <v>500</v>
      </c>
      <c r="C1" s="193"/>
      <c r="D1" s="197"/>
      <c r="E1" s="197"/>
      <c r="F1" s="274"/>
      <c r="G1" s="178"/>
      <c r="H1" s="193"/>
    </row>
    <row r="2" spans="1:8" s="24" customFormat="1" ht="15">
      <c r="A2" s="192"/>
      <c r="B2" s="192"/>
      <c r="C2" s="193"/>
      <c r="D2" s="197"/>
      <c r="E2" s="197"/>
      <c r="F2" s="274"/>
      <c r="G2" s="178"/>
      <c r="H2" s="193"/>
    </row>
    <row r="3" spans="1:8" ht="12.75">
      <c r="A3" s="200"/>
      <c r="B3" s="200"/>
      <c r="C3" s="200"/>
      <c r="D3" s="200"/>
      <c r="E3" s="200"/>
      <c r="F3" s="184"/>
      <c r="G3" s="184"/>
      <c r="H3" s="200"/>
    </row>
    <row r="4" spans="1:8" s="2" customFormat="1" ht="12.75">
      <c r="A4" s="233"/>
      <c r="B4" s="269"/>
      <c r="C4" s="13" t="s">
        <v>271</v>
      </c>
      <c r="D4" s="13" t="s">
        <v>50</v>
      </c>
      <c r="E4" s="13" t="s">
        <v>274</v>
      </c>
      <c r="F4" s="13" t="s">
        <v>272</v>
      </c>
      <c r="G4" s="13" t="s">
        <v>273</v>
      </c>
      <c r="H4" s="233"/>
    </row>
    <row r="5" spans="1:8" ht="15.75" customHeight="1">
      <c r="A5" s="200"/>
      <c r="B5" s="190">
        <v>1992</v>
      </c>
      <c r="C5" s="275">
        <v>792</v>
      </c>
      <c r="D5" s="275">
        <v>1107</v>
      </c>
      <c r="E5" s="275">
        <v>91</v>
      </c>
      <c r="F5" s="275">
        <v>917</v>
      </c>
      <c r="G5" s="275">
        <v>2175</v>
      </c>
      <c r="H5" s="200"/>
    </row>
    <row r="6" spans="1:8" ht="15.75" customHeight="1">
      <c r="A6" s="200"/>
      <c r="B6" s="190">
        <v>1993</v>
      </c>
      <c r="C6" s="275">
        <v>815</v>
      </c>
      <c r="D6" s="275">
        <v>1137</v>
      </c>
      <c r="E6" s="275">
        <v>91</v>
      </c>
      <c r="F6" s="275">
        <v>939</v>
      </c>
      <c r="G6" s="275">
        <v>2185</v>
      </c>
      <c r="H6" s="200"/>
    </row>
    <row r="7" spans="1:8" ht="15.75" customHeight="1">
      <c r="A7" s="200"/>
      <c r="B7" s="190">
        <v>1994</v>
      </c>
      <c r="C7" s="275">
        <v>844</v>
      </c>
      <c r="D7" s="275">
        <v>1215</v>
      </c>
      <c r="E7" s="275">
        <v>93</v>
      </c>
      <c r="F7" s="275">
        <v>973</v>
      </c>
      <c r="G7" s="275">
        <v>2202</v>
      </c>
      <c r="H7" s="200"/>
    </row>
    <row r="8" spans="1:8" ht="15.75" customHeight="1">
      <c r="A8" s="200"/>
      <c r="B8" s="190">
        <v>1995</v>
      </c>
      <c r="C8" s="275">
        <v>841</v>
      </c>
      <c r="D8" s="275">
        <v>1192</v>
      </c>
      <c r="E8" s="275">
        <v>95</v>
      </c>
      <c r="F8" s="275">
        <v>1023</v>
      </c>
      <c r="G8" s="275">
        <v>2257</v>
      </c>
      <c r="H8" s="200"/>
    </row>
    <row r="9" spans="1:8" ht="15.75" customHeight="1">
      <c r="A9" s="200"/>
      <c r="B9" s="190">
        <v>1996</v>
      </c>
      <c r="C9" s="275">
        <v>949</v>
      </c>
      <c r="D9" s="275">
        <v>1246</v>
      </c>
      <c r="E9" s="275">
        <v>98</v>
      </c>
      <c r="F9" s="275">
        <v>982</v>
      </c>
      <c r="G9" s="275">
        <v>2298</v>
      </c>
      <c r="H9" s="200"/>
    </row>
    <row r="10" spans="1:8" ht="15.75" customHeight="1">
      <c r="A10" s="200"/>
      <c r="B10" s="190">
        <v>1997</v>
      </c>
      <c r="C10" s="275">
        <v>880</v>
      </c>
      <c r="D10" s="275">
        <v>1282</v>
      </c>
      <c r="E10" s="275">
        <v>105</v>
      </c>
      <c r="F10" s="275">
        <v>1043</v>
      </c>
      <c r="G10" s="275">
        <v>2267</v>
      </c>
      <c r="H10" s="200"/>
    </row>
    <row r="11" spans="1:8" ht="15.75" customHeight="1">
      <c r="A11" s="200"/>
      <c r="B11" s="190">
        <v>1998</v>
      </c>
      <c r="C11" s="275">
        <v>857</v>
      </c>
      <c r="D11" s="275">
        <v>1300</v>
      </c>
      <c r="E11" s="275">
        <v>113</v>
      </c>
      <c r="F11" s="275">
        <v>1134</v>
      </c>
      <c r="G11" s="275">
        <v>2292</v>
      </c>
      <c r="H11" s="200"/>
    </row>
    <row r="12" spans="1:8" ht="15.75" customHeight="1">
      <c r="A12" s="200"/>
      <c r="B12" s="190">
        <v>1999</v>
      </c>
      <c r="C12" s="275">
        <v>841</v>
      </c>
      <c r="D12" s="275">
        <v>1327</v>
      </c>
      <c r="E12" s="275">
        <v>122</v>
      </c>
      <c r="F12" s="275">
        <v>1203</v>
      </c>
      <c r="G12" s="275">
        <v>2290</v>
      </c>
      <c r="H12" s="200"/>
    </row>
    <row r="13" spans="1:8" ht="15.75" customHeight="1">
      <c r="A13" s="200"/>
      <c r="B13" s="190">
        <v>2000</v>
      </c>
      <c r="C13" s="275">
        <v>812</v>
      </c>
      <c r="D13" s="275">
        <v>1312</v>
      </c>
      <c r="E13" s="275">
        <v>130</v>
      </c>
      <c r="F13" s="275">
        <v>1301</v>
      </c>
      <c r="G13" s="275">
        <v>2303</v>
      </c>
      <c r="H13" s="200"/>
    </row>
    <row r="14" spans="1:8" ht="15.75" customHeight="1">
      <c r="A14" s="200"/>
      <c r="B14" s="190">
        <v>2001</v>
      </c>
      <c r="C14" s="275">
        <v>830</v>
      </c>
      <c r="D14" s="275">
        <v>1354</v>
      </c>
      <c r="E14" s="275">
        <v>139</v>
      </c>
      <c r="F14" s="275">
        <v>1253</v>
      </c>
      <c r="G14" s="275">
        <v>2341</v>
      </c>
      <c r="H14" s="200"/>
    </row>
    <row r="15" spans="1:8" ht="12.75">
      <c r="A15" s="200"/>
      <c r="B15" s="200"/>
      <c r="C15" s="200"/>
      <c r="D15" s="200"/>
      <c r="E15" s="200"/>
      <c r="F15" s="184"/>
      <c r="G15" s="200"/>
      <c r="H15" s="200"/>
    </row>
    <row r="16" spans="1:8" ht="12.75">
      <c r="A16" s="200"/>
      <c r="B16" s="200"/>
      <c r="C16" s="200"/>
      <c r="D16" s="200"/>
      <c r="E16" s="200"/>
      <c r="F16" s="184"/>
      <c r="G16" s="200"/>
      <c r="H16" s="200"/>
    </row>
    <row r="17" spans="2:7" ht="12.75" hidden="1">
      <c r="B17" t="s">
        <v>155</v>
      </c>
      <c r="C17"/>
      <c r="D17"/>
      <c r="E17"/>
      <c r="F17" s="99"/>
      <c r="G17"/>
    </row>
    <row r="18" spans="2:7" ht="12.75" hidden="1">
      <c r="B18" t="s">
        <v>156</v>
      </c>
      <c r="C18"/>
      <c r="D18"/>
      <c r="E18"/>
      <c r="F18" s="99"/>
      <c r="G18"/>
    </row>
    <row r="20" spans="3:7" s="3" customFormat="1" ht="12.75">
      <c r="C20" s="11"/>
      <c r="D20" s="11"/>
      <c r="E20" s="11"/>
      <c r="F20" s="58"/>
      <c r="G20" s="11"/>
    </row>
    <row r="21" spans="2:8" s="3" customFormat="1" ht="12.75">
      <c r="B21" s="100" t="s">
        <v>197</v>
      </c>
      <c r="C21" s="3">
        <f>SUM(C5:C14)</f>
        <v>8461</v>
      </c>
      <c r="D21" s="3">
        <f>SUM(D5:D14)</f>
        <v>12472</v>
      </c>
      <c r="E21" s="3">
        <f>SUM(E5:E14)</f>
        <v>1077</v>
      </c>
      <c r="F21" s="99">
        <f>SUM(F5:F14)</f>
        <v>10768</v>
      </c>
      <c r="G21" s="3">
        <f>SUM(G5:G14)</f>
        <v>22610</v>
      </c>
      <c r="H21" s="3">
        <f>SUM(C21:G21)</f>
        <v>55388</v>
      </c>
    </row>
    <row r="23" spans="3:7" s="200" customFormat="1" ht="12.75">
      <c r="C23" s="233"/>
      <c r="D23" s="233"/>
      <c r="E23" s="233"/>
      <c r="F23" s="190"/>
      <c r="G23" s="233"/>
    </row>
    <row r="36" ht="12.75">
      <c r="H36" s="1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2"/>
  <headerFooter alignWithMargins="0">
    <oddFooter>&amp;CNordel 1999&amp;R&amp;D &amp;T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B3">
      <selection activeCell="J13" sqref="J13"/>
    </sheetView>
  </sheetViews>
  <sheetFormatPr defaultColWidth="9.140625" defaultRowHeight="12.75"/>
  <cols>
    <col min="1" max="1" width="5.57421875" style="200" customWidth="1"/>
    <col min="2" max="2" width="12.57421875" style="200" customWidth="1"/>
    <col min="3" max="3" width="12.140625" style="200" customWidth="1"/>
    <col min="4" max="4" width="2.57421875" style="200" customWidth="1"/>
    <col min="5" max="5" width="12.140625" style="200" customWidth="1"/>
    <col min="6" max="6" width="2.57421875" style="200" customWidth="1"/>
    <col min="7" max="8" width="12.140625" style="200" customWidth="1"/>
    <col min="9" max="9" width="2.57421875" style="200" customWidth="1"/>
    <col min="10" max="10" width="12.140625" style="200" customWidth="1"/>
    <col min="11" max="11" width="2.57421875" style="184" customWidth="1"/>
    <col min="12" max="12" width="7.8515625" style="200" bestFit="1" customWidth="1"/>
    <col min="13" max="14" width="12.140625" style="200" customWidth="1"/>
    <col min="15" max="16384" width="9.140625" style="200" customWidth="1"/>
  </cols>
  <sheetData>
    <row r="1" spans="1:11" s="193" customFormat="1" ht="15">
      <c r="A1" s="192" t="s">
        <v>41</v>
      </c>
      <c r="B1" s="192" t="s">
        <v>501</v>
      </c>
      <c r="D1" s="198"/>
      <c r="E1" s="197"/>
      <c r="F1" s="198"/>
      <c r="G1" s="197"/>
      <c r="H1" s="197"/>
      <c r="I1" s="198"/>
      <c r="J1" s="197"/>
      <c r="K1" s="274"/>
    </row>
    <row r="2" spans="1:11" s="193" customFormat="1" ht="15">
      <c r="A2" s="192"/>
      <c r="B2" s="192"/>
      <c r="D2" s="198"/>
      <c r="E2" s="197"/>
      <c r="F2" s="198"/>
      <c r="G2" s="197"/>
      <c r="H2" s="197"/>
      <c r="I2" s="198"/>
      <c r="J2" s="197"/>
      <c r="K2" s="274"/>
    </row>
    <row r="4" spans="1:13" s="224" customFormat="1" ht="15.75" customHeight="1">
      <c r="A4" s="269"/>
      <c r="B4" s="269"/>
      <c r="C4" s="465" t="s">
        <v>607</v>
      </c>
      <c r="D4" s="466"/>
      <c r="E4" s="465" t="s">
        <v>606</v>
      </c>
      <c r="F4" s="466"/>
      <c r="G4" s="467" t="s">
        <v>608</v>
      </c>
      <c r="H4" s="468" t="s">
        <v>609</v>
      </c>
      <c r="I4" s="466"/>
      <c r="J4" s="465" t="s">
        <v>610</v>
      </c>
      <c r="K4" s="469"/>
      <c r="M4" s="270"/>
    </row>
    <row r="5" spans="1:13" s="224" customFormat="1" ht="15.75" customHeight="1">
      <c r="A5" s="269"/>
      <c r="B5" s="269" t="s">
        <v>611</v>
      </c>
      <c r="C5" s="470">
        <f>+'S19,20'!C17/1000</f>
        <v>35.432</v>
      </c>
      <c r="D5" s="471"/>
      <c r="E5" s="470">
        <f>+'S19,20'!D17/1000</f>
        <v>81.516</v>
      </c>
      <c r="F5" s="471"/>
      <c r="G5" s="472">
        <f>+'S19,20'!E17/1000</f>
        <v>7.701</v>
      </c>
      <c r="H5" s="470">
        <f>+'S19,20'!F17/1000</f>
        <v>120.362</v>
      </c>
      <c r="I5" s="471"/>
      <c r="J5" s="470">
        <f>+'S19,20'!H17/1000</f>
        <v>148.912</v>
      </c>
      <c r="K5" s="473"/>
      <c r="L5" s="221"/>
      <c r="M5" s="270"/>
    </row>
    <row r="6" spans="1:13" s="224" customFormat="1" ht="15.75" customHeight="1">
      <c r="A6" s="269"/>
      <c r="B6" s="269">
        <v>2002</v>
      </c>
      <c r="C6" s="470">
        <v>36</v>
      </c>
      <c r="D6" s="474"/>
      <c r="E6" s="470">
        <v>84</v>
      </c>
      <c r="F6" s="474"/>
      <c r="G6" s="472">
        <v>7.9</v>
      </c>
      <c r="H6" s="470">
        <v>122</v>
      </c>
      <c r="I6" s="475"/>
      <c r="J6" s="470">
        <v>150</v>
      </c>
      <c r="K6" s="475"/>
      <c r="M6" s="270"/>
    </row>
    <row r="7" spans="1:13" s="224" customFormat="1" ht="15.75" customHeight="1">
      <c r="A7" s="269"/>
      <c r="B7" s="269">
        <v>2005</v>
      </c>
      <c r="C7" s="470">
        <v>36</v>
      </c>
      <c r="D7" s="474"/>
      <c r="E7" s="470">
        <v>87</v>
      </c>
      <c r="F7" s="474"/>
      <c r="G7" s="472">
        <v>8.1</v>
      </c>
      <c r="H7" s="470">
        <v>125</v>
      </c>
      <c r="I7" s="475"/>
      <c r="J7" s="470">
        <v>148</v>
      </c>
      <c r="K7" s="475"/>
      <c r="M7" s="270"/>
    </row>
    <row r="8" spans="1:13" s="224" customFormat="1" ht="15.75" customHeight="1">
      <c r="A8" s="269"/>
      <c r="B8" s="269">
        <v>2010</v>
      </c>
      <c r="C8" s="470">
        <v>38</v>
      </c>
      <c r="D8" s="474"/>
      <c r="E8" s="470">
        <v>93</v>
      </c>
      <c r="F8" s="474"/>
      <c r="G8" s="472">
        <v>8.4</v>
      </c>
      <c r="H8" s="470">
        <v>131</v>
      </c>
      <c r="I8" s="475"/>
      <c r="J8" s="470">
        <v>152</v>
      </c>
      <c r="K8" s="475"/>
      <c r="M8" s="270"/>
    </row>
    <row r="9" spans="1:13" s="224" customFormat="1" ht="12.75">
      <c r="A9" s="269"/>
      <c r="B9" s="269"/>
      <c r="C9" s="233"/>
      <c r="D9" s="270"/>
      <c r="E9" s="233"/>
      <c r="F9" s="270"/>
      <c r="G9" s="233"/>
      <c r="H9" s="233"/>
      <c r="I9" s="270"/>
      <c r="J9" s="233"/>
      <c r="K9" s="234"/>
      <c r="M9" s="270"/>
    </row>
    <row r="10" spans="1:13" s="224" customFormat="1" ht="12.75">
      <c r="A10" s="269"/>
      <c r="B10" s="226" t="s">
        <v>82</v>
      </c>
      <c r="C10" s="208" t="s">
        <v>425</v>
      </c>
      <c r="D10" s="270"/>
      <c r="E10" s="233"/>
      <c r="F10" s="270"/>
      <c r="G10" s="233"/>
      <c r="H10" s="233"/>
      <c r="I10" s="270"/>
      <c r="J10" s="233"/>
      <c r="K10" s="234"/>
      <c r="M10" s="270"/>
    </row>
    <row r="11" spans="1:13" s="224" customFormat="1" ht="12.75">
      <c r="A11" s="269"/>
      <c r="B11" s="226" t="s">
        <v>83</v>
      </c>
      <c r="C11" s="208" t="s">
        <v>612</v>
      </c>
      <c r="D11" s="270"/>
      <c r="E11" s="233"/>
      <c r="F11" s="270"/>
      <c r="G11" s="233"/>
      <c r="H11" s="233"/>
      <c r="I11" s="270"/>
      <c r="J11" s="233"/>
      <c r="K11" s="234"/>
      <c r="M11" s="270"/>
    </row>
    <row r="12" spans="1:13" s="224" customFormat="1" ht="12.75">
      <c r="A12" s="269"/>
      <c r="B12" s="226" t="s">
        <v>115</v>
      </c>
      <c r="C12" s="208" t="s">
        <v>613</v>
      </c>
      <c r="D12" s="270"/>
      <c r="E12" s="233"/>
      <c r="F12" s="270"/>
      <c r="G12" s="233"/>
      <c r="H12" s="233"/>
      <c r="I12" s="270"/>
      <c r="J12" s="233"/>
      <c r="K12" s="234"/>
      <c r="M12" s="270"/>
    </row>
    <row r="13" spans="1:13" s="224" customFormat="1" ht="12.75">
      <c r="A13" s="269"/>
      <c r="B13" s="226" t="s">
        <v>116</v>
      </c>
      <c r="C13" s="208" t="s">
        <v>614</v>
      </c>
      <c r="D13" s="270"/>
      <c r="E13" s="233"/>
      <c r="F13" s="270"/>
      <c r="G13" s="233"/>
      <c r="H13" s="233"/>
      <c r="I13" s="270"/>
      <c r="J13" s="233"/>
      <c r="K13" s="234"/>
      <c r="M13" s="270"/>
    </row>
    <row r="14" spans="1:13" s="224" customFormat="1" ht="12.75">
      <c r="A14" s="269"/>
      <c r="B14" s="226" t="s">
        <v>131</v>
      </c>
      <c r="C14" s="208" t="s">
        <v>615</v>
      </c>
      <c r="D14" s="270"/>
      <c r="E14" s="233"/>
      <c r="F14" s="270"/>
      <c r="G14" s="233"/>
      <c r="H14" s="233"/>
      <c r="I14" s="270"/>
      <c r="J14" s="233"/>
      <c r="K14" s="234"/>
      <c r="M14" s="270"/>
    </row>
    <row r="15" spans="1:13" s="224" customFormat="1" ht="12.75">
      <c r="A15" s="269"/>
      <c r="B15" s="232" t="s">
        <v>132</v>
      </c>
      <c r="C15" s="220" t="s">
        <v>629</v>
      </c>
      <c r="D15" s="270"/>
      <c r="E15" s="233"/>
      <c r="F15" s="270"/>
      <c r="G15" s="233"/>
      <c r="H15" s="233"/>
      <c r="I15" s="270"/>
      <c r="J15" s="233"/>
      <c r="K15" s="234"/>
      <c r="M15" s="270"/>
    </row>
    <row r="16" spans="1:13" s="224" customFormat="1" ht="12.75">
      <c r="A16" s="269"/>
      <c r="B16" s="269"/>
      <c r="C16" s="233"/>
      <c r="D16" s="270"/>
      <c r="E16" s="233"/>
      <c r="F16" s="270"/>
      <c r="G16" s="233"/>
      <c r="H16" s="233"/>
      <c r="I16" s="270"/>
      <c r="J16" s="233"/>
      <c r="K16" s="234"/>
      <c r="M16" s="270"/>
    </row>
    <row r="17" spans="1:11" s="193" customFormat="1" ht="15">
      <c r="A17" s="192" t="s">
        <v>42</v>
      </c>
      <c r="B17" s="192" t="s">
        <v>502</v>
      </c>
      <c r="D17" s="198"/>
      <c r="E17" s="197"/>
      <c r="F17" s="198"/>
      <c r="G17" s="197"/>
      <c r="H17" s="197"/>
      <c r="I17" s="198"/>
      <c r="J17" s="197"/>
      <c r="K17" s="274"/>
    </row>
    <row r="18" spans="1:13" s="224" customFormat="1" ht="12.75">
      <c r="A18" s="200"/>
      <c r="B18" s="200"/>
      <c r="C18" s="233"/>
      <c r="D18" s="270"/>
      <c r="E18" s="233"/>
      <c r="F18" s="270"/>
      <c r="G18" s="233"/>
      <c r="H18" s="233"/>
      <c r="I18" s="270"/>
      <c r="J18" s="233"/>
      <c r="K18" s="234"/>
      <c r="M18" s="270"/>
    </row>
    <row r="19" spans="1:13" s="224" customFormat="1" ht="15.75" customHeight="1">
      <c r="A19" s="269"/>
      <c r="B19" s="269"/>
      <c r="C19" s="465" t="s">
        <v>271</v>
      </c>
      <c r="D19" s="466"/>
      <c r="E19" s="465" t="s">
        <v>50</v>
      </c>
      <c r="F19" s="466"/>
      <c r="G19" s="467" t="s">
        <v>274</v>
      </c>
      <c r="H19" s="468" t="s">
        <v>272</v>
      </c>
      <c r="I19" s="466"/>
      <c r="J19" s="465" t="s">
        <v>273</v>
      </c>
      <c r="K19" s="469"/>
      <c r="M19" s="270"/>
    </row>
    <row r="20" spans="1:13" s="224" customFormat="1" ht="15.75" customHeight="1">
      <c r="A20" s="269"/>
      <c r="B20" s="269" t="s">
        <v>503</v>
      </c>
      <c r="C20" s="476">
        <v>6229</v>
      </c>
      <c r="D20" s="474"/>
      <c r="E20" s="476">
        <v>13310</v>
      </c>
      <c r="F20" s="474"/>
      <c r="G20" s="314">
        <v>1130</v>
      </c>
      <c r="H20" s="476">
        <v>23054</v>
      </c>
      <c r="I20" s="473"/>
      <c r="J20" s="476">
        <v>26800</v>
      </c>
      <c r="K20" s="473"/>
      <c r="L20" s="221"/>
      <c r="M20" s="270"/>
    </row>
    <row r="21" spans="1:13" s="224" customFormat="1" ht="15.75" customHeight="1">
      <c r="A21" s="269"/>
      <c r="B21" s="269" t="s">
        <v>504</v>
      </c>
      <c r="C21" s="476">
        <v>6524</v>
      </c>
      <c r="D21" s="474"/>
      <c r="E21" s="476">
        <v>13820</v>
      </c>
      <c r="F21" s="502"/>
      <c r="G21" s="314">
        <v>1120</v>
      </c>
      <c r="H21" s="476">
        <v>23439</v>
      </c>
      <c r="I21" s="475" t="s">
        <v>83</v>
      </c>
      <c r="J21" s="476">
        <v>27300</v>
      </c>
      <c r="K21" s="475" t="s">
        <v>115</v>
      </c>
      <c r="L21" s="262"/>
      <c r="M21" s="270"/>
    </row>
    <row r="22" spans="1:13" s="224" customFormat="1" ht="15.75" customHeight="1">
      <c r="A22" s="269"/>
      <c r="B22" s="269" t="s">
        <v>184</v>
      </c>
      <c r="C22" s="476">
        <v>6616</v>
      </c>
      <c r="D22" s="474"/>
      <c r="E22" s="476">
        <v>15100</v>
      </c>
      <c r="F22" s="475"/>
      <c r="G22" s="314">
        <v>1150</v>
      </c>
      <c r="H22" s="476">
        <v>24086</v>
      </c>
      <c r="I22" s="475" t="s">
        <v>83</v>
      </c>
      <c r="J22" s="476">
        <v>27600</v>
      </c>
      <c r="K22" s="475" t="s">
        <v>115</v>
      </c>
      <c r="L22" s="262"/>
      <c r="M22" s="270"/>
    </row>
    <row r="23" spans="1:13" s="224" customFormat="1" ht="15.75" customHeight="1">
      <c r="A23" s="269"/>
      <c r="B23" s="269" t="s">
        <v>216</v>
      </c>
      <c r="C23" s="476">
        <v>6856</v>
      </c>
      <c r="D23" s="474"/>
      <c r="E23" s="476">
        <v>16100</v>
      </c>
      <c r="F23" s="475"/>
      <c r="G23" s="314">
        <v>1200</v>
      </c>
      <c r="H23" s="476">
        <v>25445</v>
      </c>
      <c r="I23" s="475" t="s">
        <v>83</v>
      </c>
      <c r="J23" s="476">
        <v>29000</v>
      </c>
      <c r="K23" s="475" t="s">
        <v>115</v>
      </c>
      <c r="L23" s="262"/>
      <c r="M23" s="270"/>
    </row>
    <row r="24" spans="1:13" s="224" customFormat="1" ht="15.75" customHeight="1">
      <c r="A24" s="269"/>
      <c r="B24" s="269"/>
      <c r="C24" s="276"/>
      <c r="D24" s="270"/>
      <c r="E24" s="276"/>
      <c r="F24" s="270"/>
      <c r="G24" s="276"/>
      <c r="H24" s="276"/>
      <c r="I24" s="270"/>
      <c r="J24" s="276"/>
      <c r="K24" s="234"/>
      <c r="M24" s="270"/>
    </row>
    <row r="25" spans="1:13" s="217" customFormat="1" ht="15.75" customHeight="1">
      <c r="A25" s="241"/>
      <c r="B25" s="181" t="s">
        <v>82</v>
      </c>
      <c r="C25" s="536" t="s">
        <v>426</v>
      </c>
      <c r="D25" s="234"/>
      <c r="E25" s="261"/>
      <c r="F25" s="234"/>
      <c r="G25" s="261"/>
      <c r="H25" s="261"/>
      <c r="I25" s="234"/>
      <c r="J25" s="261"/>
      <c r="K25" s="234"/>
      <c r="M25" s="234"/>
    </row>
    <row r="26" spans="1:13" s="224" customFormat="1" ht="15.75" customHeight="1">
      <c r="A26" s="269"/>
      <c r="B26" s="226" t="s">
        <v>83</v>
      </c>
      <c r="C26" s="104" t="s">
        <v>461</v>
      </c>
      <c r="D26" s="270"/>
      <c r="E26" s="276"/>
      <c r="F26" s="270"/>
      <c r="G26" s="276"/>
      <c r="H26" s="276"/>
      <c r="I26" s="270"/>
      <c r="J26" s="276"/>
      <c r="K26" s="234"/>
      <c r="M26" s="270"/>
    </row>
    <row r="27" spans="1:13" s="224" customFormat="1" ht="15.75" customHeight="1">
      <c r="A27" s="269"/>
      <c r="B27" s="226" t="s">
        <v>115</v>
      </c>
      <c r="C27" s="104" t="s">
        <v>616</v>
      </c>
      <c r="D27" s="270"/>
      <c r="E27" s="276"/>
      <c r="F27" s="270"/>
      <c r="G27" s="276"/>
      <c r="H27" s="276"/>
      <c r="I27" s="270"/>
      <c r="J27" s="276"/>
      <c r="K27" s="234"/>
      <c r="M27" s="270"/>
    </row>
    <row r="28" spans="1:13" s="224" customFormat="1" ht="15.75" customHeight="1">
      <c r="A28" s="230"/>
      <c r="B28" s="226" t="s">
        <v>116</v>
      </c>
      <c r="C28" s="208" t="s">
        <v>425</v>
      </c>
      <c r="D28" s="270"/>
      <c r="E28" s="276"/>
      <c r="F28" s="270"/>
      <c r="G28" s="276"/>
      <c r="H28" s="276"/>
      <c r="I28" s="270"/>
      <c r="J28" s="276"/>
      <c r="K28" s="234"/>
      <c r="M28" s="270"/>
    </row>
    <row r="29" spans="1:13" s="224" customFormat="1" ht="15.75" customHeight="1">
      <c r="A29" s="269"/>
      <c r="B29" s="269"/>
      <c r="C29" s="276"/>
      <c r="D29" s="270"/>
      <c r="E29" s="276"/>
      <c r="F29" s="270"/>
      <c r="G29" s="276"/>
      <c r="H29" s="276"/>
      <c r="I29" s="270"/>
      <c r="J29" s="276"/>
      <c r="K29" s="234"/>
      <c r="M29" s="270"/>
    </row>
    <row r="30" spans="1:11" s="193" customFormat="1" ht="18">
      <c r="A30" s="192" t="s">
        <v>43</v>
      </c>
      <c r="B30" s="192" t="s">
        <v>505</v>
      </c>
      <c r="D30" s="198"/>
      <c r="E30" s="197"/>
      <c r="F30" s="198"/>
      <c r="G30" s="197"/>
      <c r="H30" s="197"/>
      <c r="I30" s="198"/>
      <c r="J30" s="197"/>
      <c r="K30" s="274"/>
    </row>
    <row r="31" spans="3:10" ht="12.75">
      <c r="C31" s="233"/>
      <c r="E31" s="233"/>
      <c r="G31" s="233"/>
      <c r="H31" s="233"/>
      <c r="J31" s="233"/>
    </row>
    <row r="32" spans="1:13" s="224" customFormat="1" ht="15.75" customHeight="1">
      <c r="A32" s="269"/>
      <c r="B32" s="269"/>
      <c r="C32" s="465" t="s">
        <v>271</v>
      </c>
      <c r="D32" s="466"/>
      <c r="E32" s="465" t="s">
        <v>50</v>
      </c>
      <c r="F32" s="466"/>
      <c r="G32" s="467" t="s">
        <v>274</v>
      </c>
      <c r="H32" s="468" t="s">
        <v>272</v>
      </c>
      <c r="I32" s="466"/>
      <c r="J32" s="465" t="s">
        <v>273</v>
      </c>
      <c r="K32" s="469"/>
      <c r="M32" s="270"/>
    </row>
    <row r="33" spans="1:13" s="224" customFormat="1" ht="15.75" customHeight="1">
      <c r="A33" s="269"/>
      <c r="B33" s="269">
        <v>2001</v>
      </c>
      <c r="C33" s="476">
        <f>+'S1,2'!C4</f>
        <v>12480</v>
      </c>
      <c r="D33" s="471"/>
      <c r="E33" s="476">
        <f>+'S1,2'!E4</f>
        <v>16827</v>
      </c>
      <c r="F33" s="471"/>
      <c r="G33" s="314">
        <f>+'S1,2'!F4</f>
        <v>1427</v>
      </c>
      <c r="H33" s="314">
        <f>+'S1,2'!G4</f>
        <v>27893</v>
      </c>
      <c r="I33" s="473"/>
      <c r="J33" s="476">
        <f>+'S1,2'!H4</f>
        <v>31721</v>
      </c>
      <c r="K33" s="473"/>
      <c r="L33" s="262"/>
      <c r="M33" s="270"/>
    </row>
    <row r="34" spans="1:13" s="224" customFormat="1" ht="15.75" customHeight="1">
      <c r="A34" s="269"/>
      <c r="B34" s="269">
        <v>2002</v>
      </c>
      <c r="C34" s="476">
        <v>12230</v>
      </c>
      <c r="D34" s="474"/>
      <c r="E34" s="476">
        <v>16894</v>
      </c>
      <c r="F34" s="474"/>
      <c r="G34" s="314">
        <v>1472</v>
      </c>
      <c r="H34" s="476">
        <v>27980</v>
      </c>
      <c r="I34" s="475"/>
      <c r="J34" s="476">
        <v>32100</v>
      </c>
      <c r="K34" s="475"/>
      <c r="L34" s="262"/>
      <c r="M34" s="270"/>
    </row>
    <row r="35" spans="1:13" s="224" customFormat="1" ht="15.75" customHeight="1">
      <c r="A35" s="269"/>
      <c r="B35" s="269">
        <v>2005</v>
      </c>
      <c r="C35" s="476">
        <v>12921</v>
      </c>
      <c r="D35" s="474"/>
      <c r="E35" s="477" t="s">
        <v>183</v>
      </c>
      <c r="F35" s="474"/>
      <c r="G35" s="314">
        <v>1472</v>
      </c>
      <c r="H35" s="476">
        <v>28200</v>
      </c>
      <c r="I35" s="475"/>
      <c r="J35" s="476">
        <v>31800</v>
      </c>
      <c r="K35" s="475"/>
      <c r="L35" s="262"/>
      <c r="M35" s="270"/>
    </row>
    <row r="36" spans="1:13" s="224" customFormat="1" ht="15.75" customHeight="1">
      <c r="A36" s="269"/>
      <c r="B36" s="269">
        <v>2010</v>
      </c>
      <c r="C36" s="476">
        <v>13413</v>
      </c>
      <c r="D36" s="474"/>
      <c r="E36" s="477" t="s">
        <v>183</v>
      </c>
      <c r="F36" s="474"/>
      <c r="G36" s="314">
        <v>1520</v>
      </c>
      <c r="H36" s="476">
        <v>30100</v>
      </c>
      <c r="I36" s="475"/>
      <c r="J36" s="476">
        <v>32900</v>
      </c>
      <c r="K36" s="475"/>
      <c r="L36" s="262"/>
      <c r="M36" s="270"/>
    </row>
    <row r="37" spans="2:10" ht="12.75">
      <c r="B37" s="236"/>
      <c r="C37" s="224"/>
      <c r="E37" s="224"/>
      <c r="G37" s="224"/>
      <c r="H37" s="224"/>
      <c r="J37" s="224"/>
    </row>
    <row r="38" ht="12.75">
      <c r="B38" s="236"/>
    </row>
    <row r="39" spans="2:8" ht="12.75">
      <c r="B39" s="181" t="s">
        <v>82</v>
      </c>
      <c r="C39" s="527" t="s">
        <v>285</v>
      </c>
      <c r="D39" s="184"/>
      <c r="H39" s="232"/>
    </row>
    <row r="40" spans="2:7" ht="12.75">
      <c r="B40" s="218"/>
      <c r="C40" s="527" t="s">
        <v>286</v>
      </c>
      <c r="D40" s="184"/>
      <c r="E40" s="277"/>
      <c r="F40" s="278"/>
      <c r="G40" s="259"/>
    </row>
    <row r="41" spans="2:7" ht="14.25">
      <c r="B41" s="232" t="s">
        <v>83</v>
      </c>
      <c r="C41" s="527" t="s">
        <v>427</v>
      </c>
      <c r="D41" s="279"/>
      <c r="E41" s="277"/>
      <c r="F41" s="279"/>
      <c r="G41" s="259"/>
    </row>
    <row r="42" spans="4:7" ht="12.75">
      <c r="D42" s="259"/>
      <c r="E42" s="259"/>
      <c r="F42" s="259"/>
      <c r="G42" s="259"/>
    </row>
    <row r="43" spans="4:7" ht="12.75">
      <c r="D43" s="259"/>
      <c r="E43" s="259"/>
      <c r="F43" s="259"/>
      <c r="G43" s="259"/>
    </row>
    <row r="44" spans="4:7" ht="12.75">
      <c r="D44" s="259"/>
      <c r="E44" s="259"/>
      <c r="F44" s="259"/>
      <c r="G44" s="259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9" r:id="rId1"/>
  <headerFooter alignWithMargins="0">
    <oddFooter>&amp;CNordel 1999&amp;R&amp;D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10.7109375" style="0" customWidth="1"/>
    <col min="4" max="4" width="1.8515625" style="0" customWidth="1"/>
    <col min="5" max="8" width="10.7109375" style="0" customWidth="1"/>
    <col min="9" max="9" width="1.8515625" style="0" customWidth="1"/>
    <col min="10" max="12" width="12.140625" style="0" customWidth="1"/>
  </cols>
  <sheetData>
    <row r="1" spans="1:9" s="24" customFormat="1" ht="15">
      <c r="A1" s="23" t="s">
        <v>41</v>
      </c>
      <c r="B1" s="23" t="s">
        <v>160</v>
      </c>
      <c r="E1" s="25"/>
      <c r="F1" s="25"/>
      <c r="G1" s="25"/>
      <c r="H1" s="25"/>
      <c r="I1" s="26"/>
    </row>
    <row r="2" spans="1:9" s="24" customFormat="1" ht="15">
      <c r="A2" s="23"/>
      <c r="B2" s="23"/>
      <c r="E2" s="25"/>
      <c r="F2" s="25"/>
      <c r="G2" s="25"/>
      <c r="H2" s="25"/>
      <c r="I2" s="26"/>
    </row>
    <row r="4" spans="1:11" s="8" customFormat="1" ht="12.75">
      <c r="A4" s="4"/>
      <c r="B4" s="4"/>
      <c r="C4" s="2" t="s">
        <v>49</v>
      </c>
      <c r="D4" s="2"/>
      <c r="E4" s="2" t="s">
        <v>50</v>
      </c>
      <c r="F4" s="2" t="s">
        <v>51</v>
      </c>
      <c r="G4" s="2" t="s">
        <v>52</v>
      </c>
      <c r="H4" s="2" t="s">
        <v>53</v>
      </c>
      <c r="I4" s="14"/>
      <c r="K4" s="14"/>
    </row>
    <row r="5" spans="1:11" s="8" customFormat="1" ht="15.75" customHeight="1">
      <c r="A5" s="4"/>
      <c r="B5" s="4">
        <v>1996</v>
      </c>
      <c r="C5" s="83">
        <f>+'S19,20'!C17/1000</f>
        <v>35.432</v>
      </c>
      <c r="D5" s="73"/>
      <c r="E5" s="83">
        <f>+'S19,20'!D17/1000</f>
        <v>81.516</v>
      </c>
      <c r="F5" s="72">
        <f>+'S19,20'!E17/1000</f>
        <v>7.701</v>
      </c>
      <c r="G5" s="83">
        <f>+'S19,20'!F17/1000</f>
        <v>120.362</v>
      </c>
      <c r="H5" s="83">
        <f>+'S19,20'!H17/1000</f>
        <v>148.912</v>
      </c>
      <c r="I5" s="73"/>
      <c r="K5" s="14"/>
    </row>
    <row r="6" spans="1:11" s="8" customFormat="1" ht="15.75" customHeight="1">
      <c r="A6" s="4"/>
      <c r="B6" s="4">
        <v>2000</v>
      </c>
      <c r="C6" s="84">
        <v>36</v>
      </c>
      <c r="D6" s="56"/>
      <c r="E6" s="86">
        <v>81</v>
      </c>
      <c r="F6" s="32">
        <v>6.2</v>
      </c>
      <c r="G6" s="86">
        <v>116.9</v>
      </c>
      <c r="H6" s="92">
        <v>145.5</v>
      </c>
      <c r="I6" s="75" t="s">
        <v>82</v>
      </c>
      <c r="K6" s="14"/>
    </row>
    <row r="7" spans="1:11" s="8" customFormat="1" ht="15.75" customHeight="1">
      <c r="A7" s="4"/>
      <c r="B7" s="4">
        <v>2005</v>
      </c>
      <c r="C7" s="85">
        <v>38</v>
      </c>
      <c r="D7" s="74"/>
      <c r="E7" s="86">
        <v>89</v>
      </c>
      <c r="F7" s="32">
        <v>6.5</v>
      </c>
      <c r="G7" s="86">
        <v>125.1</v>
      </c>
      <c r="H7" s="91">
        <v>147.8</v>
      </c>
      <c r="I7" s="75" t="s">
        <v>82</v>
      </c>
      <c r="K7" s="14"/>
    </row>
    <row r="8" spans="1:11" s="8" customFormat="1" ht="12.75">
      <c r="A8" s="4"/>
      <c r="B8" s="4"/>
      <c r="C8" s="2"/>
      <c r="D8" s="2"/>
      <c r="E8" s="2"/>
      <c r="F8" s="2"/>
      <c r="G8" s="2"/>
      <c r="H8" s="2"/>
      <c r="I8" s="14"/>
      <c r="K8" s="14"/>
    </row>
    <row r="9" spans="1:11" s="8" customFormat="1" ht="12.75">
      <c r="A9" s="4"/>
      <c r="B9" s="33" t="s">
        <v>82</v>
      </c>
      <c r="C9" s="18" t="s">
        <v>161</v>
      </c>
      <c r="D9" s="2"/>
      <c r="E9" s="2"/>
      <c r="F9" s="2"/>
      <c r="G9" s="2"/>
      <c r="H9" s="2"/>
      <c r="I9" s="14"/>
      <c r="K9" s="14"/>
    </row>
    <row r="10" spans="1:11" s="8" customFormat="1" ht="12.75">
      <c r="A10" s="4"/>
      <c r="B10" s="33"/>
      <c r="C10" s="18"/>
      <c r="D10" s="2"/>
      <c r="E10" s="2"/>
      <c r="F10" s="2"/>
      <c r="G10" s="2"/>
      <c r="H10" s="2"/>
      <c r="I10" s="14"/>
      <c r="K10" s="14"/>
    </row>
    <row r="11" spans="1:11" s="8" customFormat="1" ht="12.75">
      <c r="A11" s="4"/>
      <c r="B11" s="4"/>
      <c r="C11" s="2"/>
      <c r="D11" s="2"/>
      <c r="E11" s="2"/>
      <c r="F11" s="2"/>
      <c r="G11" s="2"/>
      <c r="H11" s="2"/>
      <c r="I11" s="14"/>
      <c r="K11" s="14"/>
    </row>
    <row r="12" spans="1:9" s="24" customFormat="1" ht="15">
      <c r="A12" s="23" t="s">
        <v>42</v>
      </c>
      <c r="B12" s="23" t="s">
        <v>162</v>
      </c>
      <c r="E12" s="25"/>
      <c r="F12" s="25"/>
      <c r="G12" s="25"/>
      <c r="H12" s="25"/>
      <c r="I12" s="26"/>
    </row>
    <row r="13" spans="1:11" s="8" customFormat="1" ht="15">
      <c r="A13"/>
      <c r="B13" s="23"/>
      <c r="C13" s="2"/>
      <c r="D13" s="2"/>
      <c r="E13" s="2"/>
      <c r="F13" s="2"/>
      <c r="G13" s="2"/>
      <c r="H13" s="2"/>
      <c r="I13" s="14"/>
      <c r="K13" s="14"/>
    </row>
    <row r="14" spans="1:11" s="8" customFormat="1" ht="15">
      <c r="A14"/>
      <c r="B14" s="23"/>
      <c r="C14" s="2"/>
      <c r="D14" s="2"/>
      <c r="E14" s="2"/>
      <c r="F14" s="2"/>
      <c r="G14" s="2"/>
      <c r="H14" s="2"/>
      <c r="I14" s="14"/>
      <c r="K14" s="14"/>
    </row>
    <row r="15" spans="1:11" s="8" customFormat="1" ht="12.75">
      <c r="A15" s="4"/>
      <c r="B15" s="4"/>
      <c r="C15" s="2" t="s">
        <v>49</v>
      </c>
      <c r="D15" s="2"/>
      <c r="E15" s="2" t="s">
        <v>50</v>
      </c>
      <c r="F15" s="2" t="s">
        <v>51</v>
      </c>
      <c r="G15" s="2" t="s">
        <v>158</v>
      </c>
      <c r="H15" s="2" t="s">
        <v>53</v>
      </c>
      <c r="I15" s="14"/>
      <c r="K15" s="14"/>
    </row>
    <row r="16" spans="1:11" s="8" customFormat="1" ht="15.75" customHeight="1">
      <c r="A16" s="4"/>
      <c r="B16" s="4">
        <v>1996</v>
      </c>
      <c r="C16" s="40">
        <v>7410</v>
      </c>
      <c r="D16" s="73"/>
      <c r="E16" s="29">
        <v>11200</v>
      </c>
      <c r="F16" s="29">
        <v>750</v>
      </c>
      <c r="G16" s="29">
        <v>22200</v>
      </c>
      <c r="H16" s="40">
        <v>26300</v>
      </c>
      <c r="I16" s="73"/>
      <c r="K16" s="14"/>
    </row>
    <row r="17" spans="1:11" s="8" customFormat="1" ht="15.75" customHeight="1">
      <c r="A17" s="4"/>
      <c r="B17" s="4">
        <v>2000</v>
      </c>
      <c r="C17" s="42">
        <v>7753</v>
      </c>
      <c r="D17" s="75" t="s">
        <v>83</v>
      </c>
      <c r="E17" s="29">
        <v>14200</v>
      </c>
      <c r="F17" s="29">
        <v>900</v>
      </c>
      <c r="G17" s="29">
        <v>22900</v>
      </c>
      <c r="H17" s="42">
        <v>27450</v>
      </c>
      <c r="I17" s="75" t="s">
        <v>115</v>
      </c>
      <c r="K17" s="14"/>
    </row>
    <row r="18" spans="1:11" s="8" customFormat="1" ht="15.75" customHeight="1">
      <c r="A18" s="4"/>
      <c r="B18" s="4">
        <v>2005</v>
      </c>
      <c r="C18" s="41">
        <v>8262</v>
      </c>
      <c r="D18" s="75" t="s">
        <v>83</v>
      </c>
      <c r="E18" s="29">
        <v>15600</v>
      </c>
      <c r="F18" s="29">
        <v>950</v>
      </c>
      <c r="G18" s="29">
        <v>25000</v>
      </c>
      <c r="H18" s="41">
        <v>27890</v>
      </c>
      <c r="I18" s="75" t="s">
        <v>115</v>
      </c>
      <c r="K18" s="14"/>
    </row>
    <row r="19" spans="1:11" s="8" customFormat="1" ht="15.75" customHeight="1">
      <c r="A19" s="4"/>
      <c r="B19" s="4"/>
      <c r="C19" s="22"/>
      <c r="D19" s="22"/>
      <c r="E19" s="22"/>
      <c r="F19" s="22"/>
      <c r="G19" s="22"/>
      <c r="H19" s="22"/>
      <c r="I19" s="14"/>
      <c r="K19" s="14"/>
    </row>
    <row r="20" spans="1:11" s="8" customFormat="1" ht="15.75" customHeight="1">
      <c r="A20" s="4"/>
      <c r="B20" s="33" t="s">
        <v>82</v>
      </c>
      <c r="C20" s="18" t="s">
        <v>159</v>
      </c>
      <c r="D20" s="18"/>
      <c r="E20" s="22"/>
      <c r="F20" s="22"/>
      <c r="G20" s="22"/>
      <c r="H20" s="22"/>
      <c r="I20" s="14"/>
      <c r="K20" s="14"/>
    </row>
    <row r="21" spans="1:11" s="8" customFormat="1" ht="15.75" customHeight="1">
      <c r="A21" s="4"/>
      <c r="B21" s="33" t="s">
        <v>83</v>
      </c>
      <c r="C21" s="18" t="s">
        <v>163</v>
      </c>
      <c r="D21" s="18"/>
      <c r="E21" s="22"/>
      <c r="F21" s="22"/>
      <c r="G21" s="22"/>
      <c r="H21" s="22"/>
      <c r="I21" s="14"/>
      <c r="K21" s="14"/>
    </row>
    <row r="22" spans="1:11" s="8" customFormat="1" ht="15.75" customHeight="1">
      <c r="A22" s="4"/>
      <c r="B22" s="33" t="s">
        <v>115</v>
      </c>
      <c r="C22" s="18" t="s">
        <v>157</v>
      </c>
      <c r="D22" s="18"/>
      <c r="E22" s="22"/>
      <c r="F22" s="22"/>
      <c r="G22" s="22"/>
      <c r="H22" s="22"/>
      <c r="I22" s="14"/>
      <c r="K22" s="14"/>
    </row>
    <row r="23" spans="1:11" s="8" customFormat="1" ht="15.75" customHeight="1">
      <c r="A23" s="4"/>
      <c r="B23" s="33"/>
      <c r="C23" s="18"/>
      <c r="D23" s="18"/>
      <c r="E23" s="22"/>
      <c r="F23" s="22"/>
      <c r="G23" s="22"/>
      <c r="H23" s="22"/>
      <c r="I23" s="14"/>
      <c r="K23" s="14"/>
    </row>
    <row r="24" spans="1:11" s="8" customFormat="1" ht="15.75" customHeight="1">
      <c r="A24" s="4"/>
      <c r="B24" s="4"/>
      <c r="C24" s="22"/>
      <c r="D24" s="22"/>
      <c r="E24" s="22"/>
      <c r="F24" s="22"/>
      <c r="G24" s="22"/>
      <c r="H24" s="22"/>
      <c r="I24" s="14"/>
      <c r="K24" s="14"/>
    </row>
    <row r="25" spans="1:9" s="24" customFormat="1" ht="15">
      <c r="A25" s="23" t="s">
        <v>43</v>
      </c>
      <c r="B25" s="23" t="s">
        <v>164</v>
      </c>
      <c r="E25" s="25"/>
      <c r="F25" s="25"/>
      <c r="G25" s="25"/>
      <c r="H25" s="25"/>
      <c r="I25" s="26"/>
    </row>
    <row r="26" spans="3:8" ht="12.75">
      <c r="C26" s="2"/>
      <c r="D26" s="2"/>
      <c r="E26" s="2"/>
      <c r="F26" s="2"/>
      <c r="G26" s="2"/>
      <c r="H26" s="2"/>
    </row>
    <row r="27" spans="1:8" ht="12.75">
      <c r="A27" s="4"/>
      <c r="B27" s="4"/>
      <c r="C27" s="2" t="s">
        <v>49</v>
      </c>
      <c r="D27" s="2"/>
      <c r="E27" s="2" t="s">
        <v>50</v>
      </c>
      <c r="F27" s="2" t="s">
        <v>51</v>
      </c>
      <c r="G27" s="2" t="s">
        <v>158</v>
      </c>
      <c r="H27" s="2" t="s">
        <v>53</v>
      </c>
    </row>
    <row r="28" spans="1:11" s="8" customFormat="1" ht="15.75" customHeight="1">
      <c r="A28" s="4"/>
      <c r="B28" s="4">
        <v>1996</v>
      </c>
      <c r="C28" s="40">
        <v>10937</v>
      </c>
      <c r="D28" s="76" t="s">
        <v>83</v>
      </c>
      <c r="E28" s="65">
        <v>14963</v>
      </c>
      <c r="F28" s="29">
        <v>1049</v>
      </c>
      <c r="G28" s="29">
        <v>27631</v>
      </c>
      <c r="H28" s="65">
        <v>34158</v>
      </c>
      <c r="I28" s="9"/>
      <c r="K28" s="14"/>
    </row>
    <row r="29" spans="1:11" s="8" customFormat="1" ht="15.75" customHeight="1">
      <c r="A29" s="4"/>
      <c r="B29" s="4">
        <v>2000</v>
      </c>
      <c r="C29" s="42">
        <v>9561</v>
      </c>
      <c r="D29" s="75" t="s">
        <v>115</v>
      </c>
      <c r="E29" s="29">
        <v>16000</v>
      </c>
      <c r="F29" s="29">
        <v>1174</v>
      </c>
      <c r="G29" s="29">
        <v>28700</v>
      </c>
      <c r="H29" s="79" t="s">
        <v>116</v>
      </c>
      <c r="I29" s="14"/>
      <c r="K29" s="14"/>
    </row>
    <row r="30" spans="1:11" s="8" customFormat="1" ht="15.75" customHeight="1">
      <c r="A30" s="4"/>
      <c r="B30" s="4">
        <v>2005</v>
      </c>
      <c r="C30" s="41">
        <v>9024</v>
      </c>
      <c r="D30" s="75" t="s">
        <v>115</v>
      </c>
      <c r="E30" s="79" t="s">
        <v>116</v>
      </c>
      <c r="F30" s="29">
        <v>1174</v>
      </c>
      <c r="G30" s="29">
        <v>30000</v>
      </c>
      <c r="H30" s="79" t="s">
        <v>116</v>
      </c>
      <c r="I30" s="14"/>
      <c r="K30" s="14"/>
    </row>
    <row r="31" spans="2:8" ht="12.75">
      <c r="B31" s="3"/>
      <c r="C31" s="8"/>
      <c r="D31" s="8"/>
      <c r="E31" s="8"/>
      <c r="F31" s="8"/>
      <c r="G31" s="8"/>
      <c r="H31" s="8"/>
    </row>
    <row r="32" ht="12.75">
      <c r="B32" s="3"/>
    </row>
    <row r="33" spans="2:3" ht="12.75">
      <c r="B33" s="33" t="s">
        <v>82</v>
      </c>
      <c r="C33" t="s">
        <v>165</v>
      </c>
    </row>
    <row r="34" spans="3:4" ht="12.75">
      <c r="C34" s="16" t="s">
        <v>166</v>
      </c>
      <c r="D34" s="16"/>
    </row>
    <row r="35" spans="2:4" ht="12.75">
      <c r="B35" s="13" t="s">
        <v>83</v>
      </c>
      <c r="C35" s="16" t="s">
        <v>167</v>
      </c>
      <c r="D35" s="16"/>
    </row>
    <row r="36" spans="2:3" ht="12.75">
      <c r="B36" s="13" t="s">
        <v>115</v>
      </c>
      <c r="C36" t="s">
        <v>168</v>
      </c>
    </row>
    <row r="37" spans="2:3" ht="12.75">
      <c r="B37" s="13" t="s">
        <v>116</v>
      </c>
      <c r="C37" t="s">
        <v>169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1996&amp;R&amp;D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.57421875" style="0" customWidth="1"/>
    <col min="2" max="2" width="13.421875" style="0" customWidth="1"/>
    <col min="3" max="7" width="12.140625" style="0" customWidth="1"/>
    <col min="8" max="8" width="12.28125" style="0" customWidth="1"/>
    <col min="9" max="9" width="6.421875" style="0" customWidth="1"/>
    <col min="10" max="10" width="4.140625" style="6" customWidth="1"/>
    <col min="11" max="11" width="3.28125" style="0" customWidth="1"/>
    <col min="12" max="12" width="11.8515625" style="60" customWidth="1"/>
    <col min="13" max="13" width="6.57421875" style="60" customWidth="1"/>
    <col min="14" max="14" width="8.00390625" style="60" customWidth="1"/>
    <col min="15" max="15" width="9.421875" style="0" customWidth="1"/>
    <col min="16" max="16" width="1.8515625" style="0" customWidth="1"/>
    <col min="17" max="17" width="2.8515625" style="6" customWidth="1"/>
    <col min="18" max="18" width="4.28125" style="60" customWidth="1"/>
    <col min="19" max="19" width="7.00390625" style="60" customWidth="1"/>
    <col min="20" max="20" width="7.140625" style="117" customWidth="1"/>
    <col min="21" max="21" width="6.8515625" style="0" customWidth="1"/>
    <col min="22" max="22" width="5.8515625" style="0" customWidth="1"/>
    <col min="23" max="23" width="6.00390625" style="0" customWidth="1"/>
    <col min="24" max="25" width="5.8515625" style="0" customWidth="1"/>
    <col min="26" max="26" width="6.8515625" style="0" customWidth="1"/>
    <col min="27" max="27" width="6.00390625" style="0" customWidth="1"/>
    <col min="28" max="28" width="5.8515625" style="0" customWidth="1"/>
  </cols>
  <sheetData>
    <row r="1" spans="1:20" s="62" customFormat="1" ht="18.75">
      <c r="A1" s="51" t="s">
        <v>45</v>
      </c>
      <c r="B1" s="51" t="s">
        <v>620</v>
      </c>
      <c r="D1" s="63"/>
      <c r="E1" s="63"/>
      <c r="F1" s="63"/>
      <c r="G1" s="63"/>
      <c r="H1" s="63"/>
      <c r="I1" s="63"/>
      <c r="J1" s="88"/>
      <c r="K1" s="82"/>
      <c r="L1" s="64"/>
      <c r="M1" s="64"/>
      <c r="N1" s="64"/>
      <c r="Q1" s="87"/>
      <c r="R1" s="64"/>
      <c r="S1" s="64"/>
      <c r="T1" s="117"/>
    </row>
    <row r="2" ht="18.75">
      <c r="B2" s="51"/>
    </row>
    <row r="3" spans="1:20" s="2" customFormat="1" ht="12.75">
      <c r="A3" s="4"/>
      <c r="J3" s="6"/>
      <c r="L3" s="59"/>
      <c r="M3" s="59"/>
      <c r="N3" s="59"/>
      <c r="P3" s="15"/>
      <c r="Q3" s="6"/>
      <c r="R3" s="59"/>
      <c r="S3" s="59"/>
      <c r="T3" s="117"/>
    </row>
    <row r="4" spans="1:17" s="8" customFormat="1" ht="12.75">
      <c r="A4" s="4"/>
      <c r="B4" s="4"/>
      <c r="J4" s="6" t="s">
        <v>199</v>
      </c>
      <c r="K4" s="13"/>
      <c r="L4" s="8" t="s">
        <v>170</v>
      </c>
      <c r="M4" s="2" t="s">
        <v>153</v>
      </c>
      <c r="N4" s="2" t="s">
        <v>198</v>
      </c>
      <c r="O4" s="8" t="s">
        <v>171</v>
      </c>
      <c r="P4" s="14"/>
      <c r="Q4" s="6"/>
    </row>
    <row r="5" spans="2:15" ht="15">
      <c r="B5" s="61" t="s">
        <v>617</v>
      </c>
      <c r="J5" s="6">
        <v>1</v>
      </c>
      <c r="L5" s="551">
        <v>120.94</v>
      </c>
      <c r="M5" s="551">
        <v>98.79</v>
      </c>
      <c r="N5" s="551">
        <v>142.91</v>
      </c>
      <c r="O5" s="552">
        <v>1908.3</v>
      </c>
    </row>
    <row r="6" spans="10:15" ht="12.75">
      <c r="J6" s="6">
        <v>2</v>
      </c>
      <c r="L6" s="551">
        <v>117.73</v>
      </c>
      <c r="M6" s="551">
        <v>104.55</v>
      </c>
      <c r="N6" s="551">
        <v>130.11</v>
      </c>
      <c r="O6" s="552">
        <v>1994.6</v>
      </c>
    </row>
    <row r="7" spans="2:15" ht="12.75">
      <c r="B7" s="17"/>
      <c r="C7" s="17"/>
      <c r="D7" s="17"/>
      <c r="E7" s="17"/>
      <c r="F7" s="17"/>
      <c r="G7" s="17"/>
      <c r="H7" s="17"/>
      <c r="J7" s="6">
        <v>3</v>
      </c>
      <c r="L7" s="551">
        <v>120.78</v>
      </c>
      <c r="M7" s="551">
        <v>102.39</v>
      </c>
      <c r="N7" s="551">
        <v>139.19</v>
      </c>
      <c r="O7" s="552">
        <v>2113.9</v>
      </c>
    </row>
    <row r="8" spans="2:15" ht="12.75">
      <c r="B8" s="17"/>
      <c r="C8" s="17"/>
      <c r="D8" s="17"/>
      <c r="E8" s="17"/>
      <c r="F8" s="17"/>
      <c r="G8" s="17"/>
      <c r="H8" s="17"/>
      <c r="J8" s="6">
        <v>4</v>
      </c>
      <c r="L8" s="551">
        <v>169.8</v>
      </c>
      <c r="M8" s="551">
        <v>104.76</v>
      </c>
      <c r="N8" s="551">
        <v>1808.66</v>
      </c>
      <c r="O8" s="552">
        <v>2138</v>
      </c>
    </row>
    <row r="9" spans="2:15" ht="12.75">
      <c r="B9" s="17"/>
      <c r="C9" s="17"/>
      <c r="D9" s="17"/>
      <c r="E9" s="17"/>
      <c r="F9" s="17"/>
      <c r="G9" s="17"/>
      <c r="H9" s="17"/>
      <c r="J9" s="6">
        <v>5</v>
      </c>
      <c r="L9" s="551">
        <v>117.55</v>
      </c>
      <c r="M9" s="551">
        <v>91.91</v>
      </c>
      <c r="N9" s="551">
        <v>149.14</v>
      </c>
      <c r="O9" s="552">
        <v>2081</v>
      </c>
    </row>
    <row r="10" spans="2:15" ht="12.75">
      <c r="B10" s="17"/>
      <c r="C10" s="17"/>
      <c r="D10" s="17"/>
      <c r="E10" s="17"/>
      <c r="F10" s="17"/>
      <c r="G10" s="17"/>
      <c r="H10" s="17"/>
      <c r="J10" s="6">
        <v>6</v>
      </c>
      <c r="L10" s="551">
        <v>99.55</v>
      </c>
      <c r="M10" s="551">
        <v>83.68</v>
      </c>
      <c r="N10" s="551">
        <v>115.08</v>
      </c>
      <c r="O10" s="552">
        <v>1947.6</v>
      </c>
    </row>
    <row r="11" spans="2:15" ht="12.75">
      <c r="B11" s="17"/>
      <c r="C11" s="17"/>
      <c r="D11" s="17"/>
      <c r="E11" s="17"/>
      <c r="F11" s="17"/>
      <c r="G11" s="17"/>
      <c r="H11" s="17"/>
      <c r="J11" s="6">
        <v>7</v>
      </c>
      <c r="L11" s="551">
        <v>102.92</v>
      </c>
      <c r="M11" s="551">
        <v>90.79</v>
      </c>
      <c r="N11" s="551">
        <v>127.32</v>
      </c>
      <c r="O11" s="552">
        <v>2147.8</v>
      </c>
    </row>
    <row r="12" spans="2:15" ht="12.75">
      <c r="B12" s="17"/>
      <c r="C12" s="17"/>
      <c r="D12" s="17"/>
      <c r="E12" s="17"/>
      <c r="F12" s="17"/>
      <c r="G12" s="17"/>
      <c r="H12" s="17"/>
      <c r="J12" s="6">
        <v>8</v>
      </c>
      <c r="L12" s="551">
        <v>103.26</v>
      </c>
      <c r="M12" s="551">
        <v>86.51</v>
      </c>
      <c r="N12" s="551">
        <v>151.68</v>
      </c>
      <c r="O12" s="552">
        <v>2210.5</v>
      </c>
    </row>
    <row r="13" spans="2:15" ht="12.75">
      <c r="B13" s="17"/>
      <c r="C13" s="17"/>
      <c r="D13" s="17"/>
      <c r="E13" s="17"/>
      <c r="F13" s="17"/>
      <c r="G13" s="17"/>
      <c r="H13" s="17"/>
      <c r="J13" s="6">
        <v>9</v>
      </c>
      <c r="L13" s="551">
        <v>92.64</v>
      </c>
      <c r="M13" s="551">
        <v>79.4</v>
      </c>
      <c r="N13" s="551">
        <v>109.44</v>
      </c>
      <c r="O13" s="552">
        <v>2126.8</v>
      </c>
    </row>
    <row r="14" spans="2:15" ht="12.75">
      <c r="B14" s="17"/>
      <c r="C14" s="17"/>
      <c r="D14" s="17"/>
      <c r="E14" s="17"/>
      <c r="F14" s="17"/>
      <c r="G14" s="17"/>
      <c r="H14" s="17"/>
      <c r="J14" s="6">
        <v>10</v>
      </c>
      <c r="L14" s="551">
        <v>89.46</v>
      </c>
      <c r="M14" s="551">
        <v>71.52</v>
      </c>
      <c r="N14" s="551">
        <v>120.72</v>
      </c>
      <c r="O14" s="552">
        <v>2204.7</v>
      </c>
    </row>
    <row r="15" spans="2:15" ht="12.75">
      <c r="B15" s="17"/>
      <c r="C15" s="17"/>
      <c r="D15" s="17"/>
      <c r="E15" s="17"/>
      <c r="F15" s="17"/>
      <c r="G15" s="17"/>
      <c r="H15" s="17"/>
      <c r="J15" s="6">
        <v>11</v>
      </c>
      <c r="L15" s="551">
        <v>91.05</v>
      </c>
      <c r="M15" s="551">
        <v>81.02</v>
      </c>
      <c r="N15" s="551">
        <v>109.68</v>
      </c>
      <c r="O15" s="552">
        <v>2136.6</v>
      </c>
    </row>
    <row r="16" spans="2:15" ht="12.75">
      <c r="B16" s="17"/>
      <c r="C16" s="17"/>
      <c r="D16" s="17"/>
      <c r="E16" s="17"/>
      <c r="F16" s="17"/>
      <c r="G16" s="17"/>
      <c r="H16" s="17"/>
      <c r="J16" s="6">
        <v>12</v>
      </c>
      <c r="L16" s="551">
        <v>91.64</v>
      </c>
      <c r="M16" s="551">
        <v>80.51</v>
      </c>
      <c r="N16" s="551">
        <v>120.58</v>
      </c>
      <c r="O16" s="552">
        <v>2121.8</v>
      </c>
    </row>
    <row r="17" spans="2:15" ht="12.75">
      <c r="B17" s="17"/>
      <c r="C17" s="17"/>
      <c r="D17" s="17"/>
      <c r="E17" s="17"/>
      <c r="F17" s="17"/>
      <c r="G17" s="17"/>
      <c r="H17" s="17"/>
      <c r="J17" s="6">
        <v>13</v>
      </c>
      <c r="L17" s="551">
        <v>112.49</v>
      </c>
      <c r="M17" s="551">
        <v>87.35</v>
      </c>
      <c r="N17" s="551">
        <v>300.33</v>
      </c>
      <c r="O17" s="552">
        <v>2110.6</v>
      </c>
    </row>
    <row r="18" spans="2:15" ht="12.75">
      <c r="B18" s="17"/>
      <c r="C18" s="17"/>
      <c r="D18" s="17"/>
      <c r="E18" s="17"/>
      <c r="F18" s="17"/>
      <c r="G18" s="17"/>
      <c r="H18" s="17"/>
      <c r="J18" s="6">
        <v>14</v>
      </c>
      <c r="L18" s="551">
        <v>134.49</v>
      </c>
      <c r="M18" s="551">
        <v>93.74</v>
      </c>
      <c r="N18" s="551">
        <v>398.46</v>
      </c>
      <c r="O18" s="553">
        <v>2111.8</v>
      </c>
    </row>
    <row r="19" spans="2:15" ht="12.75">
      <c r="B19" s="17"/>
      <c r="C19" s="17"/>
      <c r="D19" s="17"/>
      <c r="E19" s="17"/>
      <c r="F19" s="17"/>
      <c r="G19" s="17"/>
      <c r="H19" s="17"/>
      <c r="J19" s="6">
        <v>15</v>
      </c>
      <c r="L19" s="551">
        <v>112.38</v>
      </c>
      <c r="M19" s="551">
        <v>91.29</v>
      </c>
      <c r="N19" s="551">
        <v>263.57</v>
      </c>
      <c r="O19" s="553">
        <v>1939.9</v>
      </c>
    </row>
    <row r="20" spans="2:15" s="99" customFormat="1" ht="12.75">
      <c r="B20" s="126"/>
      <c r="C20" s="126"/>
      <c r="D20" s="126"/>
      <c r="E20" s="126"/>
      <c r="F20" s="126"/>
      <c r="G20" s="126"/>
      <c r="H20" s="126"/>
      <c r="J20" s="6">
        <v>16</v>
      </c>
      <c r="K20"/>
      <c r="L20" s="551">
        <v>92.01</v>
      </c>
      <c r="M20" s="551">
        <v>67.38</v>
      </c>
      <c r="N20" s="551">
        <v>118.66</v>
      </c>
      <c r="O20" s="553">
        <v>1695.7</v>
      </c>
    </row>
    <row r="21" spans="2:15" ht="12.75">
      <c r="B21" s="17"/>
      <c r="C21" s="17"/>
      <c r="D21" s="17"/>
      <c r="E21" s="17"/>
      <c r="F21" s="17"/>
      <c r="G21" s="17"/>
      <c r="H21" s="17"/>
      <c r="J21" s="6">
        <v>17</v>
      </c>
      <c r="L21" s="551">
        <v>81.89</v>
      </c>
      <c r="M21" s="551">
        <v>46.32</v>
      </c>
      <c r="N21" s="551">
        <v>133.39</v>
      </c>
      <c r="O21" s="553">
        <v>1624</v>
      </c>
    </row>
    <row r="22" spans="2:15" ht="12.75">
      <c r="B22" s="17"/>
      <c r="C22" s="17"/>
      <c r="D22" s="17"/>
      <c r="E22" s="17"/>
      <c r="F22" s="17"/>
      <c r="G22" s="17"/>
      <c r="H22" s="17"/>
      <c r="J22" s="6">
        <v>18</v>
      </c>
      <c r="L22" s="551">
        <v>75.25</v>
      </c>
      <c r="M22" s="551">
        <v>30.43</v>
      </c>
      <c r="N22" s="551">
        <v>149.18</v>
      </c>
      <c r="O22" s="553">
        <v>1619.4</v>
      </c>
    </row>
    <row r="23" spans="2:20" s="200" customFormat="1" ht="12.75">
      <c r="B23" s="259"/>
      <c r="C23" s="259"/>
      <c r="D23" s="259"/>
      <c r="E23" s="259"/>
      <c r="F23" s="259"/>
      <c r="G23" s="259"/>
      <c r="H23" s="259"/>
      <c r="J23" s="204">
        <v>19</v>
      </c>
      <c r="L23" s="551">
        <v>81.11</v>
      </c>
      <c r="M23" s="551">
        <v>39.66</v>
      </c>
      <c r="N23" s="551">
        <v>139.9</v>
      </c>
      <c r="O23" s="553">
        <v>1559.8</v>
      </c>
      <c r="Q23" s="204"/>
      <c r="R23" s="282"/>
      <c r="S23" s="282"/>
      <c r="T23" s="283"/>
    </row>
    <row r="24" spans="2:15" ht="12.75">
      <c r="B24" s="17"/>
      <c r="C24" s="17"/>
      <c r="D24" s="17"/>
      <c r="E24" s="17"/>
      <c r="F24" s="17"/>
      <c r="G24" s="17"/>
      <c r="H24" s="17"/>
      <c r="J24" s="6">
        <v>20</v>
      </c>
      <c r="L24" s="551">
        <v>71.31</v>
      </c>
      <c r="M24" s="551">
        <v>40.6</v>
      </c>
      <c r="N24" s="551">
        <v>118.81</v>
      </c>
      <c r="O24" s="553">
        <v>1516.3</v>
      </c>
    </row>
    <row r="25" spans="2:15" ht="12.75">
      <c r="B25" s="17"/>
      <c r="C25" s="17"/>
      <c r="D25" s="17"/>
      <c r="E25" s="17"/>
      <c r="F25" s="17"/>
      <c r="G25" s="17"/>
      <c r="H25" s="17"/>
      <c r="J25" s="6">
        <v>21</v>
      </c>
      <c r="L25" s="551">
        <v>80.98</v>
      </c>
      <c r="M25" s="551">
        <v>51.6</v>
      </c>
      <c r="N25" s="551">
        <v>123.2</v>
      </c>
      <c r="O25" s="553">
        <v>1552.4</v>
      </c>
    </row>
    <row r="26" spans="2:15" ht="12.75">
      <c r="B26" s="17"/>
      <c r="C26" s="17"/>
      <c r="D26" s="17"/>
      <c r="E26" s="17"/>
      <c r="F26" s="17"/>
      <c r="G26" s="17"/>
      <c r="H26" s="17"/>
      <c r="J26" s="6">
        <v>22</v>
      </c>
      <c r="L26" s="551">
        <v>76.68</v>
      </c>
      <c r="M26" s="551">
        <v>46.25</v>
      </c>
      <c r="N26" s="551">
        <v>122.69</v>
      </c>
      <c r="O26" s="553">
        <v>1514.3</v>
      </c>
    </row>
    <row r="27" spans="2:15" ht="12.75">
      <c r="B27" s="17"/>
      <c r="C27" s="17"/>
      <c r="D27" s="17"/>
      <c r="E27" s="17"/>
      <c r="F27" s="17"/>
      <c r="G27" s="17"/>
      <c r="H27" s="17"/>
      <c r="J27" s="6">
        <v>23</v>
      </c>
      <c r="L27" s="551">
        <v>88.3</v>
      </c>
      <c r="M27" s="551">
        <v>60.77</v>
      </c>
      <c r="N27" s="551">
        <v>130.15</v>
      </c>
      <c r="O27" s="553">
        <v>1542.6</v>
      </c>
    </row>
    <row r="28" spans="2:15" ht="12.75">
      <c r="B28" s="17"/>
      <c r="C28" s="17"/>
      <c r="D28" s="17"/>
      <c r="E28" s="17"/>
      <c r="F28" s="17"/>
      <c r="G28" s="17"/>
      <c r="H28" s="17"/>
      <c r="J28" s="6">
        <v>24</v>
      </c>
      <c r="L28" s="551">
        <v>89.96</v>
      </c>
      <c r="M28" s="551">
        <v>62.72</v>
      </c>
      <c r="N28" s="551">
        <v>144</v>
      </c>
      <c r="O28" s="553">
        <v>1506.9</v>
      </c>
    </row>
    <row r="29" spans="2:15" ht="12.75">
      <c r="B29" s="17"/>
      <c r="C29" s="17"/>
      <c r="D29" s="17"/>
      <c r="E29" s="17"/>
      <c r="F29" s="17"/>
      <c r="G29" s="17"/>
      <c r="H29" s="17"/>
      <c r="J29" s="6">
        <v>25</v>
      </c>
      <c r="L29" s="551">
        <v>87.22</v>
      </c>
      <c r="M29" s="551">
        <v>52.19</v>
      </c>
      <c r="N29" s="551">
        <v>119.28</v>
      </c>
      <c r="O29" s="553">
        <v>1487.6</v>
      </c>
    </row>
    <row r="30" spans="10:15" ht="12.75">
      <c r="J30" s="6">
        <v>26</v>
      </c>
      <c r="L30" s="551">
        <v>83.84</v>
      </c>
      <c r="M30" s="551">
        <v>45.67</v>
      </c>
      <c r="N30" s="551">
        <v>130.78</v>
      </c>
      <c r="O30" s="553">
        <v>1532.6</v>
      </c>
    </row>
    <row r="31" spans="2:15" ht="15">
      <c r="B31" s="61" t="s">
        <v>621</v>
      </c>
      <c r="J31" s="6">
        <v>27</v>
      </c>
      <c r="L31" s="551">
        <v>63.21</v>
      </c>
      <c r="M31" s="551">
        <v>28.49</v>
      </c>
      <c r="N31" s="551">
        <v>97.38</v>
      </c>
      <c r="O31" s="553">
        <v>1604.1</v>
      </c>
    </row>
    <row r="32" spans="10:15" ht="12.75">
      <c r="J32" s="6">
        <v>28</v>
      </c>
      <c r="L32" s="551">
        <v>49.15</v>
      </c>
      <c r="M32" s="551">
        <v>19.01</v>
      </c>
      <c r="N32" s="551">
        <v>85.23</v>
      </c>
      <c r="O32" s="553">
        <v>1605.2</v>
      </c>
    </row>
    <row r="33" spans="10:15" ht="12.75">
      <c r="J33" s="6">
        <v>29</v>
      </c>
      <c r="L33" s="551">
        <v>39.08</v>
      </c>
      <c r="M33" s="551">
        <v>19.71</v>
      </c>
      <c r="N33" s="551">
        <v>65.17</v>
      </c>
      <c r="O33" s="553">
        <v>1568.8</v>
      </c>
    </row>
    <row r="34" spans="10:15" ht="12.75">
      <c r="J34" s="6">
        <v>30</v>
      </c>
      <c r="L34" s="551">
        <v>49.95</v>
      </c>
      <c r="M34" s="551">
        <v>22.65</v>
      </c>
      <c r="N34" s="551">
        <v>69.02</v>
      </c>
      <c r="O34" s="553">
        <v>1542.2</v>
      </c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6">
        <v>31</v>
      </c>
      <c r="L35" s="551">
        <v>73.93</v>
      </c>
      <c r="M35" s="551">
        <v>41.18</v>
      </c>
      <c r="N35" s="551">
        <v>94.89</v>
      </c>
      <c r="O35" s="553">
        <v>1493.2</v>
      </c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6">
        <v>32</v>
      </c>
      <c r="L36" s="551">
        <v>83.24</v>
      </c>
      <c r="M36" s="551">
        <v>45.89</v>
      </c>
      <c r="N36" s="551">
        <v>112.77</v>
      </c>
      <c r="O36" s="553">
        <v>1529.2</v>
      </c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6">
        <v>33</v>
      </c>
      <c r="L37" s="551">
        <v>77.55</v>
      </c>
      <c r="M37" s="551">
        <v>30.81</v>
      </c>
      <c r="N37" s="551">
        <v>110.42</v>
      </c>
      <c r="O37" s="553">
        <v>1543.8</v>
      </c>
    </row>
    <row r="38" spans="1:15" ht="12.75">
      <c r="A38" s="17"/>
      <c r="B38" s="17"/>
      <c r="C38" s="17"/>
      <c r="D38" s="17"/>
      <c r="E38" s="17"/>
      <c r="F38" s="17"/>
      <c r="G38" s="17"/>
      <c r="H38" s="17"/>
      <c r="I38" s="17"/>
      <c r="J38" s="6">
        <v>34</v>
      </c>
      <c r="L38" s="551">
        <v>75.15</v>
      </c>
      <c r="M38" s="551">
        <v>45.26</v>
      </c>
      <c r="N38" s="551">
        <v>96.12</v>
      </c>
      <c r="O38" s="553">
        <v>1631.2</v>
      </c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6">
        <v>35</v>
      </c>
      <c r="L39" s="551">
        <v>89.66</v>
      </c>
      <c r="M39" s="551">
        <v>65.58</v>
      </c>
      <c r="N39" s="551">
        <v>107.5</v>
      </c>
      <c r="O39" s="553">
        <v>1623.1</v>
      </c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6">
        <v>36</v>
      </c>
      <c r="L40" s="551">
        <v>103.78</v>
      </c>
      <c r="M40" s="551">
        <v>79.64</v>
      </c>
      <c r="N40" s="551">
        <v>137.2</v>
      </c>
      <c r="O40" s="553">
        <v>1692</v>
      </c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6">
        <v>37</v>
      </c>
      <c r="L41" s="551">
        <v>116.36</v>
      </c>
      <c r="M41" s="551">
        <v>84.68</v>
      </c>
      <c r="N41" s="551">
        <v>205.86</v>
      </c>
      <c r="O41" s="553">
        <v>1728.1</v>
      </c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6">
        <v>38</v>
      </c>
      <c r="L42" s="551">
        <v>121.46</v>
      </c>
      <c r="M42" s="551">
        <v>89.25</v>
      </c>
      <c r="N42" s="551">
        <v>170.32</v>
      </c>
      <c r="O42" s="553">
        <v>1748.7</v>
      </c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6">
        <v>39</v>
      </c>
      <c r="L43" s="551">
        <v>122.89</v>
      </c>
      <c r="M43" s="551">
        <v>95.87</v>
      </c>
      <c r="N43" s="551">
        <v>156.82</v>
      </c>
      <c r="O43" s="553">
        <v>1701</v>
      </c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6">
        <v>40</v>
      </c>
      <c r="L44" s="551">
        <v>122.01</v>
      </c>
      <c r="M44" s="551">
        <v>101.85</v>
      </c>
      <c r="N44" s="551">
        <v>137.17</v>
      </c>
      <c r="O44" s="553">
        <v>1702.3</v>
      </c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6">
        <v>41</v>
      </c>
      <c r="L45" s="551">
        <v>130.14</v>
      </c>
      <c r="M45" s="551">
        <v>86.8</v>
      </c>
      <c r="N45" s="551">
        <v>156.9</v>
      </c>
      <c r="O45" s="553">
        <v>1773.3</v>
      </c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6">
        <v>42</v>
      </c>
      <c r="L46" s="551">
        <v>123.18</v>
      </c>
      <c r="M46" s="551">
        <v>74.88</v>
      </c>
      <c r="N46" s="551">
        <v>148.03</v>
      </c>
      <c r="O46" s="553">
        <v>1764.8</v>
      </c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6">
        <v>43</v>
      </c>
      <c r="L47" s="551">
        <v>119.77</v>
      </c>
      <c r="M47" s="551">
        <v>72.88</v>
      </c>
      <c r="N47" s="551">
        <v>141.67</v>
      </c>
      <c r="O47" s="553">
        <v>1870.1</v>
      </c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6">
        <v>44</v>
      </c>
      <c r="L48" s="551">
        <v>127.74</v>
      </c>
      <c r="M48" s="551">
        <v>92.73</v>
      </c>
      <c r="N48" s="551">
        <v>160.66</v>
      </c>
      <c r="O48" s="553">
        <v>1977</v>
      </c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6">
        <v>45</v>
      </c>
      <c r="L49" s="551">
        <v>126.16</v>
      </c>
      <c r="M49" s="551">
        <v>58.22</v>
      </c>
      <c r="N49" s="551">
        <v>160.83</v>
      </c>
      <c r="O49" s="553">
        <v>2019.7</v>
      </c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6">
        <v>46</v>
      </c>
      <c r="L50" s="551">
        <v>138.48</v>
      </c>
      <c r="M50" s="551">
        <v>80.08</v>
      </c>
      <c r="N50" s="551">
        <v>168.69</v>
      </c>
      <c r="O50" s="553">
        <v>2045</v>
      </c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6">
        <v>47</v>
      </c>
      <c r="L51" s="551">
        <v>136.72</v>
      </c>
      <c r="M51" s="551">
        <v>88.24</v>
      </c>
      <c r="N51" s="551">
        <v>170.31</v>
      </c>
      <c r="O51" s="553">
        <v>2132.9</v>
      </c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6">
        <v>48</v>
      </c>
      <c r="L52" s="551">
        <v>135.97</v>
      </c>
      <c r="M52" s="551">
        <v>90.51</v>
      </c>
      <c r="N52" s="551">
        <v>240.35</v>
      </c>
      <c r="O52" s="553">
        <v>2090.7</v>
      </c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6">
        <v>49</v>
      </c>
      <c r="L53" s="551">
        <v>129.46</v>
      </c>
      <c r="M53" s="551">
        <v>79.85</v>
      </c>
      <c r="N53" s="551">
        <v>158.28</v>
      </c>
      <c r="O53" s="553">
        <v>2077.9</v>
      </c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6">
        <v>50</v>
      </c>
      <c r="L54" s="551">
        <v>124.44</v>
      </c>
      <c r="M54" s="551">
        <v>86.21</v>
      </c>
      <c r="N54" s="551">
        <v>154.04</v>
      </c>
      <c r="O54" s="553">
        <v>2119.3</v>
      </c>
    </row>
    <row r="55" spans="1:44" ht="13.5" thickBot="1">
      <c r="A55" s="17"/>
      <c r="B55" s="17"/>
      <c r="C55" s="17"/>
      <c r="D55" s="17"/>
      <c r="E55" s="17"/>
      <c r="F55" s="17"/>
      <c r="G55" s="17"/>
      <c r="H55" s="17"/>
      <c r="I55" s="17"/>
      <c r="J55" s="6">
        <v>51</v>
      </c>
      <c r="L55" s="551">
        <v>161.15</v>
      </c>
      <c r="M55" s="551">
        <v>107.81</v>
      </c>
      <c r="N55" s="551">
        <v>345.13</v>
      </c>
      <c r="O55" s="553">
        <v>2336.7</v>
      </c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</row>
    <row r="56" spans="1:44" ht="12.75">
      <c r="A56" s="17"/>
      <c r="B56" s="17"/>
      <c r="C56" s="17"/>
      <c r="D56" s="17"/>
      <c r="E56" s="17"/>
      <c r="F56" s="17"/>
      <c r="G56" s="17"/>
      <c r="H56" s="17"/>
      <c r="I56" s="17"/>
      <c r="J56" s="6">
        <v>52</v>
      </c>
      <c r="L56" s="551">
        <v>137.32</v>
      </c>
      <c r="M56" s="551">
        <v>97.83</v>
      </c>
      <c r="N56" s="551">
        <v>172.35</v>
      </c>
      <c r="O56" s="553">
        <v>2321.1</v>
      </c>
      <c r="R56" s="138"/>
      <c r="S56" s="139" t="s">
        <v>176</v>
      </c>
      <c r="T56" s="139" t="s">
        <v>176</v>
      </c>
      <c r="U56" s="139" t="s">
        <v>176</v>
      </c>
      <c r="V56" s="139" t="s">
        <v>623</v>
      </c>
      <c r="W56" s="141"/>
      <c r="X56" s="140"/>
      <c r="Y56" s="504"/>
      <c r="Z56" s="139"/>
      <c r="AA56" s="141"/>
      <c r="AB56" s="140"/>
      <c r="AC56" s="50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</row>
    <row r="57" spans="1:44" ht="12.75">
      <c r="A57" s="17"/>
      <c r="B57" s="17"/>
      <c r="C57" s="17"/>
      <c r="D57" s="17"/>
      <c r="E57" s="17"/>
      <c r="F57" s="17"/>
      <c r="G57" s="17"/>
      <c r="H57" s="17"/>
      <c r="I57" s="17"/>
      <c r="J57" s="6">
        <v>1</v>
      </c>
      <c r="L57" s="551">
        <v>140.53</v>
      </c>
      <c r="M57" s="551">
        <v>104.68</v>
      </c>
      <c r="N57" s="551">
        <v>180.46</v>
      </c>
      <c r="O57" s="552">
        <v>2400.1</v>
      </c>
      <c r="R57" s="142" t="s">
        <v>187</v>
      </c>
      <c r="S57" s="143" t="s">
        <v>58</v>
      </c>
      <c r="T57" s="143" t="s">
        <v>58</v>
      </c>
      <c r="U57" s="143" t="s">
        <v>58</v>
      </c>
      <c r="V57" s="144" t="s">
        <v>224</v>
      </c>
      <c r="W57" s="21" t="s">
        <v>225</v>
      </c>
      <c r="X57" s="145" t="s">
        <v>226</v>
      </c>
      <c r="Y57" s="505"/>
      <c r="Z57" s="144"/>
      <c r="AA57" s="21"/>
      <c r="AB57" s="145"/>
      <c r="AC57" s="50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</row>
    <row r="58" spans="1:44" ht="12.75">
      <c r="A58" s="17"/>
      <c r="C58" s="17"/>
      <c r="D58" s="17"/>
      <c r="E58" s="17"/>
      <c r="F58" s="17"/>
      <c r="G58" s="17"/>
      <c r="H58" s="17"/>
      <c r="I58" s="17"/>
      <c r="J58" s="6">
        <v>2</v>
      </c>
      <c r="L58" s="551">
        <v>162.59</v>
      </c>
      <c r="M58" s="551">
        <v>120.4</v>
      </c>
      <c r="N58" s="551">
        <v>383.88</v>
      </c>
      <c r="O58" s="552">
        <v>2539</v>
      </c>
      <c r="R58" s="146">
        <v>1</v>
      </c>
      <c r="S58" s="147"/>
      <c r="T58" s="147">
        <v>11</v>
      </c>
      <c r="U58" s="147"/>
      <c r="V58" s="147">
        <v>24.388366633049696</v>
      </c>
      <c r="W58" s="27">
        <v>17.134191031875176</v>
      </c>
      <c r="X58" s="148">
        <v>12.241132338864613</v>
      </c>
      <c r="Y58" s="506"/>
      <c r="Z58" s="147"/>
      <c r="AA58" s="27"/>
      <c r="AB58" s="148"/>
      <c r="AC58" s="508">
        <f>Z58-AB58</f>
        <v>0</v>
      </c>
      <c r="AD58" s="30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</row>
    <row r="59" spans="1:44" ht="15">
      <c r="A59" s="17"/>
      <c r="B59" s="61" t="s">
        <v>622</v>
      </c>
      <c r="C59" s="17"/>
      <c r="D59" s="17"/>
      <c r="E59" s="17"/>
      <c r="F59" s="17"/>
      <c r="G59" s="17"/>
      <c r="H59" s="17"/>
      <c r="I59" s="17"/>
      <c r="J59" s="6">
        <v>3</v>
      </c>
      <c r="L59" s="551">
        <v>199.5</v>
      </c>
      <c r="M59" s="551">
        <v>140.09</v>
      </c>
      <c r="N59" s="551">
        <v>453.11</v>
      </c>
      <c r="O59" s="552">
        <v>2720.7</v>
      </c>
      <c r="R59" s="146">
        <v>2</v>
      </c>
      <c r="S59" s="147"/>
      <c r="T59" s="147">
        <v>17</v>
      </c>
      <c r="U59" s="147"/>
      <c r="V59" s="147">
        <v>46.58242163491087</v>
      </c>
      <c r="W59" s="27">
        <v>20.660727012740445</v>
      </c>
      <c r="X59" s="148">
        <v>12.602007785289898</v>
      </c>
      <c r="Y59" s="506"/>
      <c r="Z59" s="147"/>
      <c r="AA59" s="27"/>
      <c r="AB59" s="148"/>
      <c r="AC59" s="508">
        <f aca="true" t="shared" si="0" ref="AC59:AC109">Z59-AB59</f>
        <v>0</v>
      </c>
      <c r="AD59" s="30"/>
      <c r="AE59" s="17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17"/>
    </row>
    <row r="60" spans="10:44" ht="12.75">
      <c r="J60" s="6">
        <v>4</v>
      </c>
      <c r="L60" s="551">
        <v>163.19</v>
      </c>
      <c r="M60" s="551">
        <v>134.04</v>
      </c>
      <c r="N60" s="551">
        <v>241.92</v>
      </c>
      <c r="O60" s="552">
        <v>2530.9</v>
      </c>
      <c r="R60" s="146">
        <v>3</v>
      </c>
      <c r="S60" s="147"/>
      <c r="T60" s="147">
        <v>14</v>
      </c>
      <c r="U60" s="147"/>
      <c r="V60" s="147">
        <v>56.54378781017013</v>
      </c>
      <c r="W60" s="27">
        <v>24.132088654338876</v>
      </c>
      <c r="X60" s="148">
        <v>14.863751580000406</v>
      </c>
      <c r="Y60" s="506"/>
      <c r="Z60" s="147"/>
      <c r="AA60" s="27"/>
      <c r="AB60" s="148"/>
      <c r="AC60" s="508">
        <f t="shared" si="0"/>
        <v>0</v>
      </c>
      <c r="AD60" s="30"/>
      <c r="AE60" s="17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17"/>
    </row>
    <row r="61" spans="1:44" ht="12.75">
      <c r="A61" s="13"/>
      <c r="J61" s="6">
        <v>5</v>
      </c>
      <c r="L61" s="551">
        <v>219.77</v>
      </c>
      <c r="M61" s="551">
        <v>144.35</v>
      </c>
      <c r="N61" s="551">
        <v>1815.87</v>
      </c>
      <c r="O61" s="552">
        <v>2791.3</v>
      </c>
      <c r="R61" s="146">
        <v>4</v>
      </c>
      <c r="S61" s="147"/>
      <c r="T61" s="147">
        <v>11</v>
      </c>
      <c r="U61" s="147"/>
      <c r="V61" s="147">
        <v>29.222487747579894</v>
      </c>
      <c r="W61" s="27">
        <v>19.954533560656277</v>
      </c>
      <c r="X61" s="148">
        <v>12.615132245129411</v>
      </c>
      <c r="Y61" s="506"/>
      <c r="Z61" s="147"/>
      <c r="AA61" s="27"/>
      <c r="AB61" s="148"/>
      <c r="AC61" s="508">
        <f t="shared" si="0"/>
        <v>0</v>
      </c>
      <c r="AD61" s="30"/>
      <c r="AE61" s="17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17"/>
    </row>
    <row r="62" spans="1:44" ht="12.75">
      <c r="A62" s="13"/>
      <c r="J62" s="6">
        <v>6</v>
      </c>
      <c r="L62" s="551">
        <v>274.46</v>
      </c>
      <c r="M62" s="551">
        <v>162.16</v>
      </c>
      <c r="N62" s="551">
        <v>1951.76</v>
      </c>
      <c r="O62" s="552">
        <v>2798.1</v>
      </c>
      <c r="R62" s="146">
        <v>5</v>
      </c>
      <c r="S62" s="147"/>
      <c r="T62" s="147">
        <v>21</v>
      </c>
      <c r="U62" s="147"/>
      <c r="V62" s="147">
        <v>242.13165571340582</v>
      </c>
      <c r="W62" s="27">
        <v>30.792141250001187</v>
      </c>
      <c r="X62" s="148">
        <v>12.388131222546344</v>
      </c>
      <c r="Y62" s="506"/>
      <c r="Z62" s="147"/>
      <c r="AA62" s="27"/>
      <c r="AB62" s="148"/>
      <c r="AC62" s="508">
        <f t="shared" si="0"/>
        <v>0</v>
      </c>
      <c r="AD62" s="30"/>
      <c r="AE62" s="17"/>
      <c r="AF62" s="30"/>
      <c r="AG62" s="17"/>
      <c r="AH62" s="30"/>
      <c r="AI62" s="30"/>
      <c r="AJ62" s="30"/>
      <c r="AK62" s="30"/>
      <c r="AL62" s="17"/>
      <c r="AM62" s="69"/>
      <c r="AN62" s="17"/>
      <c r="AO62" s="17"/>
      <c r="AP62" s="69"/>
      <c r="AQ62" s="17"/>
      <c r="AR62" s="17"/>
    </row>
    <row r="63" spans="10:44" ht="12.75">
      <c r="J63" s="6">
        <v>7</v>
      </c>
      <c r="L63" s="551">
        <v>170.33</v>
      </c>
      <c r="M63" s="551">
        <v>152.26</v>
      </c>
      <c r="N63" s="551">
        <v>192.79</v>
      </c>
      <c r="O63" s="552">
        <v>2431</v>
      </c>
      <c r="R63" s="146">
        <v>6</v>
      </c>
      <c r="S63" s="147"/>
      <c r="T63" s="147">
        <v>16</v>
      </c>
      <c r="U63" s="147"/>
      <c r="V63" s="147">
        <v>269.3713177716459</v>
      </c>
      <c r="W63" s="27">
        <v>37.20824224123842</v>
      </c>
      <c r="X63" s="148">
        <v>14.590946379297488</v>
      </c>
      <c r="Y63" s="506"/>
      <c r="Z63" s="147"/>
      <c r="AA63" s="27"/>
      <c r="AB63" s="148"/>
      <c r="AC63" s="508">
        <f t="shared" si="0"/>
        <v>0</v>
      </c>
      <c r="AD63" s="30"/>
      <c r="AE63" s="17"/>
      <c r="AF63" s="30"/>
      <c r="AG63" s="17"/>
      <c r="AH63" s="30"/>
      <c r="AI63" s="30"/>
      <c r="AJ63" s="30"/>
      <c r="AK63" s="30"/>
      <c r="AL63" s="17"/>
      <c r="AM63" s="69"/>
      <c r="AN63" s="17"/>
      <c r="AO63" s="17"/>
      <c r="AP63" s="69"/>
      <c r="AQ63" s="17"/>
      <c r="AR63" s="17"/>
    </row>
    <row r="64" spans="10:44" ht="12.75">
      <c r="J64" s="6">
        <v>8</v>
      </c>
      <c r="L64" s="551">
        <v>180.94</v>
      </c>
      <c r="M64" s="551">
        <v>151.66</v>
      </c>
      <c r="N64" s="551">
        <v>400.39</v>
      </c>
      <c r="O64" s="552">
        <v>2582.1</v>
      </c>
      <c r="R64" s="146">
        <v>7</v>
      </c>
      <c r="S64" s="147"/>
      <c r="T64" s="147">
        <v>10</v>
      </c>
      <c r="U64" s="147"/>
      <c r="V64" s="147">
        <v>26.994832814808884</v>
      </c>
      <c r="W64" s="27">
        <v>20.189823399524972</v>
      </c>
      <c r="X64" s="148">
        <v>9.481656153961797</v>
      </c>
      <c r="Y64" s="506"/>
      <c r="Z64" s="147"/>
      <c r="AA64" s="27"/>
      <c r="AB64" s="148"/>
      <c r="AC64" s="508">
        <f t="shared" si="0"/>
        <v>0</v>
      </c>
      <c r="AD64" s="30"/>
      <c r="AE64" s="17"/>
      <c r="AF64" s="30"/>
      <c r="AG64" s="17"/>
      <c r="AH64" s="30"/>
      <c r="AI64" s="30"/>
      <c r="AJ64" s="30"/>
      <c r="AK64" s="30"/>
      <c r="AL64" s="17"/>
      <c r="AM64" s="69"/>
      <c r="AN64" s="17"/>
      <c r="AO64" s="17"/>
      <c r="AP64" s="69"/>
      <c r="AQ64" s="17"/>
      <c r="AR64" s="17"/>
    </row>
    <row r="65" spans="10:44" ht="12.75">
      <c r="J65" s="6">
        <v>9</v>
      </c>
      <c r="L65" s="551">
        <v>264.43</v>
      </c>
      <c r="M65" s="551">
        <v>174.78</v>
      </c>
      <c r="N65" s="551">
        <v>1232.56</v>
      </c>
      <c r="O65" s="552">
        <v>2863.9</v>
      </c>
      <c r="R65" s="146">
        <v>8</v>
      </c>
      <c r="S65" s="147"/>
      <c r="T65" s="147">
        <v>15</v>
      </c>
      <c r="U65" s="147"/>
      <c r="V65" s="147">
        <v>71.49041578424169</v>
      </c>
      <c r="W65" s="27">
        <v>23.606570003127334</v>
      </c>
      <c r="X65" s="148">
        <v>16.651494359683625</v>
      </c>
      <c r="Y65" s="506"/>
      <c r="Z65" s="147"/>
      <c r="AA65" s="27"/>
      <c r="AB65" s="148"/>
      <c r="AC65" s="508">
        <f t="shared" si="0"/>
        <v>0</v>
      </c>
      <c r="AD65" s="30"/>
      <c r="AE65" s="17"/>
      <c r="AF65" s="30"/>
      <c r="AG65" s="17"/>
      <c r="AH65" s="30"/>
      <c r="AI65" s="30"/>
      <c r="AJ65" s="30"/>
      <c r="AK65" s="30"/>
      <c r="AL65" s="17"/>
      <c r="AM65" s="69"/>
      <c r="AN65" s="17"/>
      <c r="AO65" s="17"/>
      <c r="AP65" s="69"/>
      <c r="AQ65" s="17"/>
      <c r="AR65" s="17"/>
    </row>
    <row r="66" spans="10:44" ht="12.75">
      <c r="J66" s="6">
        <v>10</v>
      </c>
      <c r="L66" s="551">
        <v>197.93</v>
      </c>
      <c r="M66" s="551">
        <v>172.57</v>
      </c>
      <c r="N66" s="551">
        <v>260.59</v>
      </c>
      <c r="O66" s="552">
        <v>2520.9</v>
      </c>
      <c r="R66" s="146">
        <v>9</v>
      </c>
      <c r="S66" s="147"/>
      <c r="T66" s="147">
        <v>13</v>
      </c>
      <c r="U66" s="147"/>
      <c r="V66" s="147">
        <v>150.35558408908216</v>
      </c>
      <c r="W66" s="27">
        <v>33.91044113538237</v>
      </c>
      <c r="X66" s="148">
        <v>15.128994319070769</v>
      </c>
      <c r="Y66" s="506"/>
      <c r="Z66" s="147"/>
      <c r="AA66" s="27"/>
      <c r="AB66" s="148"/>
      <c r="AC66" s="508">
        <f t="shared" si="0"/>
        <v>0</v>
      </c>
      <c r="AD66" s="30"/>
      <c r="AE66" s="17"/>
      <c r="AF66" s="30"/>
      <c r="AG66" s="30"/>
      <c r="AH66" s="30"/>
      <c r="AI66" s="30"/>
      <c r="AJ66" s="30"/>
      <c r="AK66" s="30"/>
      <c r="AL66" s="17"/>
      <c r="AM66" s="69"/>
      <c r="AN66" s="17"/>
      <c r="AO66" s="30"/>
      <c r="AP66" s="69"/>
      <c r="AQ66" s="30"/>
      <c r="AR66" s="17"/>
    </row>
    <row r="67" spans="10:44" ht="12.75">
      <c r="J67" s="6">
        <v>11</v>
      </c>
      <c r="L67" s="551">
        <v>194.68</v>
      </c>
      <c r="M67" s="551">
        <v>173.22</v>
      </c>
      <c r="N67" s="551">
        <v>218.96</v>
      </c>
      <c r="O67" s="552">
        <v>2538.1</v>
      </c>
      <c r="R67" s="146">
        <v>10</v>
      </c>
      <c r="S67" s="147"/>
      <c r="T67" s="147">
        <v>10</v>
      </c>
      <c r="U67" s="147"/>
      <c r="V67" s="147">
        <v>33.12625875708505</v>
      </c>
      <c r="W67" s="27">
        <v>23.57048952994586</v>
      </c>
      <c r="X67" s="148">
        <v>16.647206177418372</v>
      </c>
      <c r="Y67" s="506"/>
      <c r="Z67" s="147"/>
      <c r="AA67" s="27"/>
      <c r="AB67" s="148"/>
      <c r="AC67" s="508">
        <f t="shared" si="0"/>
        <v>0</v>
      </c>
      <c r="AD67" s="30"/>
      <c r="AE67" s="259"/>
      <c r="AF67" s="287"/>
      <c r="AG67" s="287"/>
      <c r="AH67" s="287"/>
      <c r="AI67" s="287"/>
      <c r="AJ67" s="287"/>
      <c r="AK67" s="287"/>
      <c r="AL67" s="259"/>
      <c r="AM67" s="288"/>
      <c r="AN67" s="259"/>
      <c r="AO67" s="287"/>
      <c r="AP67" s="288"/>
      <c r="AQ67" s="287"/>
      <c r="AR67" s="259"/>
    </row>
    <row r="68" spans="10:44" ht="12.75">
      <c r="J68" s="6">
        <v>12</v>
      </c>
      <c r="L68" s="551">
        <v>214.24</v>
      </c>
      <c r="M68" s="551">
        <v>198.35</v>
      </c>
      <c r="N68" s="551">
        <v>319.21</v>
      </c>
      <c r="O68" s="552">
        <v>2682.9</v>
      </c>
      <c r="R68" s="146">
        <v>11</v>
      </c>
      <c r="S68" s="147"/>
      <c r="T68" s="147">
        <v>6</v>
      </c>
      <c r="U68" s="147"/>
      <c r="V68" s="147">
        <v>27.924152913927294</v>
      </c>
      <c r="W68" s="27">
        <v>23.193057497582096</v>
      </c>
      <c r="X68" s="148">
        <v>0.8766841091653758</v>
      </c>
      <c r="Y68" s="506"/>
      <c r="Z68" s="147"/>
      <c r="AA68" s="27"/>
      <c r="AB68" s="148"/>
      <c r="AC68" s="508">
        <f t="shared" si="0"/>
        <v>0</v>
      </c>
      <c r="AD68" s="30"/>
      <c r="AE68" s="259"/>
      <c r="AF68" s="287"/>
      <c r="AG68" s="287"/>
      <c r="AH68" s="287"/>
      <c r="AI68" s="287"/>
      <c r="AJ68" s="287"/>
      <c r="AK68" s="287"/>
      <c r="AL68" s="259"/>
      <c r="AM68" s="288"/>
      <c r="AN68" s="259"/>
      <c r="AO68" s="287"/>
      <c r="AP68" s="288"/>
      <c r="AQ68" s="287"/>
      <c r="AR68" s="259"/>
    </row>
    <row r="69" spans="10:44" ht="12.75">
      <c r="J69" s="6">
        <v>13</v>
      </c>
      <c r="L69" s="551">
        <v>217.44</v>
      </c>
      <c r="M69" s="551">
        <v>198.87</v>
      </c>
      <c r="N69" s="551">
        <v>930.97</v>
      </c>
      <c r="O69" s="552">
        <v>2564.7</v>
      </c>
      <c r="R69" s="149">
        <v>12</v>
      </c>
      <c r="S69" s="150"/>
      <c r="T69" s="150">
        <v>21</v>
      </c>
      <c r="U69" s="150"/>
      <c r="V69" s="147">
        <v>114.54923973089757</v>
      </c>
      <c r="W69" s="27">
        <v>28.193290969627142</v>
      </c>
      <c r="X69" s="148">
        <v>16.815210851610786</v>
      </c>
      <c r="Y69" s="506"/>
      <c r="Z69" s="147"/>
      <c r="AA69" s="27"/>
      <c r="AB69" s="148"/>
      <c r="AC69" s="508">
        <f t="shared" si="0"/>
        <v>0</v>
      </c>
      <c r="AD69" s="30"/>
      <c r="AE69" s="259"/>
      <c r="AF69" s="287"/>
      <c r="AG69" s="287"/>
      <c r="AH69" s="287"/>
      <c r="AI69" s="287"/>
      <c r="AJ69" s="287"/>
      <c r="AK69" s="287"/>
      <c r="AL69" s="259"/>
      <c r="AM69" s="288"/>
      <c r="AN69" s="259"/>
      <c r="AO69" s="287"/>
      <c r="AP69" s="288"/>
      <c r="AQ69" s="287"/>
      <c r="AR69" s="259"/>
    </row>
    <row r="70" spans="10:44" ht="12.75">
      <c r="J70" s="6">
        <v>14</v>
      </c>
      <c r="L70" s="551">
        <v>207.98</v>
      </c>
      <c r="M70" s="551">
        <v>189.8</v>
      </c>
      <c r="N70" s="551">
        <v>285.51</v>
      </c>
      <c r="O70" s="553">
        <v>2308.4</v>
      </c>
      <c r="R70" s="146">
        <v>13</v>
      </c>
      <c r="S70" s="147"/>
      <c r="T70" s="147">
        <v>14</v>
      </c>
      <c r="U70" s="147"/>
      <c r="V70" s="147">
        <v>65.59059079699445</v>
      </c>
      <c r="W70" s="27">
        <v>26.404335556512823</v>
      </c>
      <c r="X70" s="148">
        <v>21.014787107984237</v>
      </c>
      <c r="Y70" s="506"/>
      <c r="Z70" s="147"/>
      <c r="AA70" s="27"/>
      <c r="AB70" s="148"/>
      <c r="AC70" s="508">
        <f t="shared" si="0"/>
        <v>0</v>
      </c>
      <c r="AD70" s="30"/>
      <c r="AE70" s="259"/>
      <c r="AF70" s="287"/>
      <c r="AG70" s="287"/>
      <c r="AH70" s="287"/>
      <c r="AI70" s="287"/>
      <c r="AJ70" s="287"/>
      <c r="AK70" s="287"/>
      <c r="AL70" s="259"/>
      <c r="AM70" s="288"/>
      <c r="AN70" s="259"/>
      <c r="AO70" s="287"/>
      <c r="AP70" s="288"/>
      <c r="AQ70" s="287"/>
      <c r="AR70" s="259"/>
    </row>
    <row r="71" spans="10:44" ht="12.75">
      <c r="J71" s="6">
        <v>15</v>
      </c>
      <c r="L71" s="551">
        <v>202.41</v>
      </c>
      <c r="M71" s="551">
        <v>190.95</v>
      </c>
      <c r="N71" s="551">
        <v>223.24</v>
      </c>
      <c r="O71" s="553">
        <v>2130.1</v>
      </c>
      <c r="R71" s="146">
        <v>14</v>
      </c>
      <c r="S71" s="147"/>
      <c r="T71" s="147">
        <v>6</v>
      </c>
      <c r="U71" s="147"/>
      <c r="V71" s="147">
        <v>35.565525504964064</v>
      </c>
      <c r="W71" s="27">
        <v>24.98882757362567</v>
      </c>
      <c r="X71" s="148">
        <v>18.056343717904834</v>
      </c>
      <c r="Y71" s="506"/>
      <c r="Z71" s="147"/>
      <c r="AA71" s="27"/>
      <c r="AB71" s="148"/>
      <c r="AC71" s="508">
        <f t="shared" si="0"/>
        <v>0</v>
      </c>
      <c r="AD71" s="30"/>
      <c r="AE71" s="259"/>
      <c r="AF71" s="287"/>
      <c r="AG71" s="287"/>
      <c r="AH71" s="287"/>
      <c r="AI71" s="287"/>
      <c r="AJ71" s="287"/>
      <c r="AK71" s="287"/>
      <c r="AL71" s="259"/>
      <c r="AM71" s="288"/>
      <c r="AN71" s="259"/>
      <c r="AO71" s="287"/>
      <c r="AP71" s="288"/>
      <c r="AQ71" s="287"/>
      <c r="AR71" s="259"/>
    </row>
    <row r="72" spans="10:44" ht="12.75">
      <c r="J72" s="6">
        <v>16</v>
      </c>
      <c r="L72" s="551">
        <v>221.82</v>
      </c>
      <c r="M72" s="551">
        <v>194.2</v>
      </c>
      <c r="N72" s="551">
        <v>339.63</v>
      </c>
      <c r="O72" s="553">
        <v>2197</v>
      </c>
      <c r="R72" s="146">
        <v>15</v>
      </c>
      <c r="S72" s="147"/>
      <c r="T72" s="147">
        <v>17</v>
      </c>
      <c r="U72" s="147"/>
      <c r="V72" s="147">
        <v>32.823089296022516</v>
      </c>
      <c r="W72" s="27">
        <v>24.9065280670013</v>
      </c>
      <c r="X72" s="148">
        <v>18.558346457134213</v>
      </c>
      <c r="Y72" s="506"/>
      <c r="Z72" s="147"/>
      <c r="AA72" s="27"/>
      <c r="AB72" s="148"/>
      <c r="AC72" s="508">
        <f t="shared" si="0"/>
        <v>0</v>
      </c>
      <c r="AD72" s="30"/>
      <c r="AE72" s="259"/>
      <c r="AF72" s="287"/>
      <c r="AG72" s="287"/>
      <c r="AH72" s="287"/>
      <c r="AI72" s="287"/>
      <c r="AJ72" s="287"/>
      <c r="AK72" s="287"/>
      <c r="AL72" s="259"/>
      <c r="AM72" s="288"/>
      <c r="AN72" s="259"/>
      <c r="AO72" s="287"/>
      <c r="AP72" s="288"/>
      <c r="AQ72" s="287"/>
      <c r="AR72" s="259"/>
    </row>
    <row r="73" spans="10:44" ht="12.75">
      <c r="J73" s="6">
        <v>17</v>
      </c>
      <c r="L73" s="551">
        <v>228.48</v>
      </c>
      <c r="M73" s="551">
        <v>192.62</v>
      </c>
      <c r="N73" s="551">
        <v>453.15</v>
      </c>
      <c r="O73" s="553">
        <v>2029.5</v>
      </c>
      <c r="Q73" s="104"/>
      <c r="R73" s="149">
        <v>16</v>
      </c>
      <c r="S73" s="150"/>
      <c r="T73" s="150">
        <v>12</v>
      </c>
      <c r="U73" s="150"/>
      <c r="V73" s="150">
        <v>56.35073871560992</v>
      </c>
      <c r="W73" s="152">
        <v>28.3933475866772</v>
      </c>
      <c r="X73" s="151">
        <v>19.89599970377319</v>
      </c>
      <c r="Y73" s="506"/>
      <c r="Z73" s="150"/>
      <c r="AA73" s="152"/>
      <c r="AB73" s="151"/>
      <c r="AC73" s="508">
        <f t="shared" si="0"/>
        <v>0</v>
      </c>
      <c r="AD73" s="30"/>
      <c r="AE73" s="259"/>
      <c r="AF73" s="287"/>
      <c r="AG73" s="287"/>
      <c r="AH73" s="287"/>
      <c r="AI73" s="287"/>
      <c r="AJ73" s="287"/>
      <c r="AK73" s="287"/>
      <c r="AL73" s="259"/>
      <c r="AM73" s="288"/>
      <c r="AN73" s="259"/>
      <c r="AO73" s="287"/>
      <c r="AP73" s="288"/>
      <c r="AQ73" s="287"/>
      <c r="AR73" s="259"/>
    </row>
    <row r="74" spans="10:44" ht="12.75">
      <c r="J74" s="6">
        <v>18</v>
      </c>
      <c r="L74" s="551">
        <v>203.54</v>
      </c>
      <c r="M74" s="551">
        <v>159.86</v>
      </c>
      <c r="N74" s="551">
        <v>270.18</v>
      </c>
      <c r="O74" s="553">
        <v>1902.1</v>
      </c>
      <c r="R74" s="149">
        <v>17</v>
      </c>
      <c r="S74" s="150"/>
      <c r="T74" s="150">
        <v>9</v>
      </c>
      <c r="U74" s="150"/>
      <c r="V74" s="150">
        <v>49.38013992880815</v>
      </c>
      <c r="W74" s="152">
        <v>25.303787588822487</v>
      </c>
      <c r="X74" s="151">
        <v>11.942753297055495</v>
      </c>
      <c r="Y74" s="506"/>
      <c r="Z74" s="150"/>
      <c r="AA74" s="152"/>
      <c r="AB74" s="151"/>
      <c r="AC74" s="508">
        <f t="shared" si="0"/>
        <v>0</v>
      </c>
      <c r="AD74" s="30"/>
      <c r="AE74" s="259"/>
      <c r="AF74" s="287"/>
      <c r="AG74" s="287"/>
      <c r="AH74" s="287"/>
      <c r="AI74" s="287"/>
      <c r="AJ74" s="287"/>
      <c r="AK74" s="287"/>
      <c r="AL74" s="259"/>
      <c r="AM74" s="288"/>
      <c r="AN74" s="259"/>
      <c r="AO74" s="287"/>
      <c r="AP74" s="288"/>
      <c r="AQ74" s="287"/>
      <c r="AR74" s="259"/>
    </row>
    <row r="75" spans="10:44" ht="12.75">
      <c r="J75" s="6">
        <v>19</v>
      </c>
      <c r="L75" s="551">
        <v>192.14</v>
      </c>
      <c r="M75" s="551">
        <v>86.17</v>
      </c>
      <c r="N75" s="551">
        <v>269.63</v>
      </c>
      <c r="O75" s="553">
        <v>1809.7</v>
      </c>
      <c r="R75" s="146">
        <v>18</v>
      </c>
      <c r="S75" s="147"/>
      <c r="T75" s="147">
        <v>11</v>
      </c>
      <c r="U75" s="147"/>
      <c r="V75" s="147">
        <v>38.68969399773331</v>
      </c>
      <c r="W75" s="27">
        <v>20.076803112568943</v>
      </c>
      <c r="X75" s="148">
        <v>0.548923819188784</v>
      </c>
      <c r="Y75" s="506"/>
      <c r="Z75" s="147"/>
      <c r="AA75" s="27"/>
      <c r="AB75" s="148"/>
      <c r="AC75" s="508">
        <f t="shared" si="0"/>
        <v>0</v>
      </c>
      <c r="AD75" s="30"/>
      <c r="AE75" s="259"/>
      <c r="AF75" s="287"/>
      <c r="AG75" s="287"/>
      <c r="AH75" s="287"/>
      <c r="AI75" s="287"/>
      <c r="AJ75" s="287"/>
      <c r="AK75" s="287"/>
      <c r="AL75" s="259"/>
      <c r="AM75" s="288"/>
      <c r="AN75" s="259"/>
      <c r="AO75" s="287"/>
      <c r="AP75" s="288"/>
      <c r="AQ75" s="287"/>
      <c r="AR75" s="259"/>
    </row>
    <row r="76" spans="10:44" ht="12.75">
      <c r="J76" s="6">
        <v>20</v>
      </c>
      <c r="L76" s="551">
        <v>179.42</v>
      </c>
      <c r="M76" s="551">
        <v>80.56</v>
      </c>
      <c r="N76" s="551">
        <v>249.65</v>
      </c>
      <c r="O76" s="553">
        <v>1775</v>
      </c>
      <c r="R76" s="146">
        <v>19</v>
      </c>
      <c r="S76" s="147"/>
      <c r="T76" s="147">
        <v>12</v>
      </c>
      <c r="U76" s="147"/>
      <c r="V76" s="147">
        <v>36.98954578971669</v>
      </c>
      <c r="W76" s="27">
        <v>21.62823808917454</v>
      </c>
      <c r="X76" s="148">
        <v>2.2087672025856424</v>
      </c>
      <c r="Y76" s="506"/>
      <c r="Z76" s="147"/>
      <c r="AA76" s="27"/>
      <c r="AB76" s="148"/>
      <c r="AC76" s="508">
        <f t="shared" si="0"/>
        <v>0</v>
      </c>
      <c r="AD76" s="30"/>
      <c r="AE76" s="259"/>
      <c r="AF76" s="287"/>
      <c r="AG76" s="287"/>
      <c r="AH76" s="287"/>
      <c r="AI76" s="287"/>
      <c r="AJ76" s="287"/>
      <c r="AK76" s="287"/>
      <c r="AL76" s="259"/>
      <c r="AM76" s="288"/>
      <c r="AN76" s="259"/>
      <c r="AO76" s="287"/>
      <c r="AP76" s="288"/>
      <c r="AQ76" s="287"/>
      <c r="AR76" s="259"/>
    </row>
    <row r="77" spans="10:44" ht="12.75">
      <c r="J77" s="6">
        <v>21</v>
      </c>
      <c r="L77" s="551">
        <v>187.23</v>
      </c>
      <c r="M77" s="551">
        <v>75.37</v>
      </c>
      <c r="N77" s="551">
        <v>258.09</v>
      </c>
      <c r="O77" s="553">
        <v>1760</v>
      </c>
      <c r="R77" s="153">
        <v>20</v>
      </c>
      <c r="S77" s="154"/>
      <c r="T77" s="154">
        <v>14</v>
      </c>
      <c r="U77" s="154"/>
      <c r="V77" s="154">
        <v>33.1006883939847</v>
      </c>
      <c r="W77" s="156">
        <v>20.774317179477396</v>
      </c>
      <c r="X77" s="155">
        <v>2.776903388757105</v>
      </c>
      <c r="Y77" s="506"/>
      <c r="Z77" s="154"/>
      <c r="AA77" s="156"/>
      <c r="AB77" s="155"/>
      <c r="AC77" s="508">
        <f t="shared" si="0"/>
        <v>0</v>
      </c>
      <c r="AD77" s="30"/>
      <c r="AE77" s="259"/>
      <c r="AF77" s="287"/>
      <c r="AG77" s="287"/>
      <c r="AH77" s="287"/>
      <c r="AI77" s="287"/>
      <c r="AJ77" s="287"/>
      <c r="AK77" s="287"/>
      <c r="AL77" s="259"/>
      <c r="AM77" s="288"/>
      <c r="AN77" s="259"/>
      <c r="AO77" s="287"/>
      <c r="AP77" s="288"/>
      <c r="AQ77" s="287"/>
      <c r="AR77" s="259"/>
    </row>
    <row r="78" spans="10:44" ht="12.75">
      <c r="J78" s="6">
        <v>22</v>
      </c>
      <c r="L78" s="551">
        <v>205.01</v>
      </c>
      <c r="M78" s="551">
        <v>166.6</v>
      </c>
      <c r="N78" s="551">
        <v>270</v>
      </c>
      <c r="O78" s="553">
        <v>1739.8</v>
      </c>
      <c r="R78" s="146">
        <v>21</v>
      </c>
      <c r="S78" s="147"/>
      <c r="T78" s="147">
        <v>11</v>
      </c>
      <c r="U78" s="147"/>
      <c r="V78" s="147">
        <v>36.60219908195134</v>
      </c>
      <c r="W78" s="27">
        <v>23.465664013753702</v>
      </c>
      <c r="X78" s="148">
        <v>3.882051417782718</v>
      </c>
      <c r="Y78" s="506"/>
      <c r="Z78" s="147"/>
      <c r="AA78" s="27"/>
      <c r="AB78" s="148"/>
      <c r="AC78" s="508">
        <f t="shared" si="0"/>
        <v>0</v>
      </c>
      <c r="AD78" s="30"/>
      <c r="AE78" s="259"/>
      <c r="AF78" s="287"/>
      <c r="AG78" s="287"/>
      <c r="AH78" s="287"/>
      <c r="AI78" s="287"/>
      <c r="AJ78" s="287"/>
      <c r="AK78" s="287"/>
      <c r="AL78" s="259"/>
      <c r="AM78" s="288"/>
      <c r="AN78" s="259"/>
      <c r="AO78" s="287"/>
      <c r="AP78" s="288"/>
      <c r="AQ78" s="287"/>
      <c r="AR78" s="259"/>
    </row>
    <row r="79" spans="10:44" ht="12.75">
      <c r="J79" s="6">
        <v>23</v>
      </c>
      <c r="L79" s="551">
        <v>205.59</v>
      </c>
      <c r="M79" s="551">
        <v>165.25</v>
      </c>
      <c r="N79" s="551">
        <v>297.62</v>
      </c>
      <c r="O79" s="553">
        <v>1671.9</v>
      </c>
      <c r="R79" s="146">
        <v>22</v>
      </c>
      <c r="S79" s="147"/>
      <c r="T79" s="147">
        <v>14</v>
      </c>
      <c r="U79" s="147"/>
      <c r="V79" s="147">
        <v>34.042787782115326</v>
      </c>
      <c r="W79" s="27">
        <v>25.277182494728585</v>
      </c>
      <c r="X79" s="148">
        <v>4.941695000629644</v>
      </c>
      <c r="Y79" s="506"/>
      <c r="Z79" s="147"/>
      <c r="AA79" s="27"/>
      <c r="AB79" s="148"/>
      <c r="AC79" s="508">
        <f t="shared" si="0"/>
        <v>0</v>
      </c>
      <c r="AD79" s="30"/>
      <c r="AE79" s="259"/>
      <c r="AF79" s="287"/>
      <c r="AG79" s="287"/>
      <c r="AH79" s="287"/>
      <c r="AI79" s="287"/>
      <c r="AJ79" s="287"/>
      <c r="AK79" s="287"/>
      <c r="AL79" s="259"/>
      <c r="AM79" s="288"/>
      <c r="AN79" s="259"/>
      <c r="AO79" s="287"/>
      <c r="AP79" s="288"/>
      <c r="AQ79" s="287"/>
      <c r="AR79" s="259"/>
    </row>
    <row r="80" spans="10:44" ht="12.75">
      <c r="J80" s="6">
        <v>24</v>
      </c>
      <c r="L80" s="551">
        <v>210.67</v>
      </c>
      <c r="M80" s="551">
        <v>162.61</v>
      </c>
      <c r="N80" s="551">
        <v>375.76</v>
      </c>
      <c r="O80" s="553">
        <v>1622.9</v>
      </c>
      <c r="R80" s="146">
        <v>23</v>
      </c>
      <c r="S80" s="147"/>
      <c r="T80" s="147">
        <v>7</v>
      </c>
      <c r="U80" s="147"/>
      <c r="V80" s="147">
        <v>35.6906776578371</v>
      </c>
      <c r="W80" s="27">
        <v>25.810155505494063</v>
      </c>
      <c r="X80" s="148">
        <v>16.331188867676975</v>
      </c>
      <c r="Y80" s="506"/>
      <c r="Z80" s="147"/>
      <c r="AA80" s="27"/>
      <c r="AB80" s="148"/>
      <c r="AC80" s="508">
        <f t="shared" si="0"/>
        <v>0</v>
      </c>
      <c r="AD80" s="30"/>
      <c r="AE80" s="259"/>
      <c r="AF80" s="287"/>
      <c r="AG80" s="287"/>
      <c r="AH80" s="287"/>
      <c r="AI80" s="287"/>
      <c r="AJ80" s="287"/>
      <c r="AK80" s="287"/>
      <c r="AL80" s="259"/>
      <c r="AM80" s="288"/>
      <c r="AN80" s="259"/>
      <c r="AO80" s="287"/>
      <c r="AP80" s="288"/>
      <c r="AQ80" s="287"/>
      <c r="AR80" s="259"/>
    </row>
    <row r="81" spans="10:44" ht="12.75">
      <c r="J81" s="6">
        <v>25</v>
      </c>
      <c r="L81" s="551">
        <v>189</v>
      </c>
      <c r="M81" s="551">
        <v>31.21</v>
      </c>
      <c r="N81" s="551">
        <v>356.07</v>
      </c>
      <c r="O81" s="553">
        <v>1640.5</v>
      </c>
      <c r="R81" s="142">
        <v>24</v>
      </c>
      <c r="S81" s="157"/>
      <c r="T81" s="150">
        <v>15</v>
      </c>
      <c r="U81" s="150"/>
      <c r="V81" s="157">
        <v>49.6635474295907</v>
      </c>
      <c r="W81" s="159">
        <v>27.61193307992521</v>
      </c>
      <c r="X81" s="158">
        <v>18.956890424894436</v>
      </c>
      <c r="Y81" s="506"/>
      <c r="Z81" s="157"/>
      <c r="AA81" s="159"/>
      <c r="AB81" s="158"/>
      <c r="AC81" s="508">
        <f t="shared" si="0"/>
        <v>0</v>
      </c>
      <c r="AD81" s="30"/>
      <c r="AE81" s="259"/>
      <c r="AF81" s="287"/>
      <c r="AG81" s="287"/>
      <c r="AH81" s="287"/>
      <c r="AI81" s="287"/>
      <c r="AJ81" s="287"/>
      <c r="AK81" s="287"/>
      <c r="AL81" s="259"/>
      <c r="AM81" s="288"/>
      <c r="AN81" s="259"/>
      <c r="AO81" s="287"/>
      <c r="AP81" s="288"/>
      <c r="AQ81" s="287"/>
      <c r="AR81" s="259"/>
    </row>
    <row r="82" spans="10:44" ht="12.75">
      <c r="J82" s="6">
        <v>26</v>
      </c>
      <c r="L82" s="551">
        <v>199.45</v>
      </c>
      <c r="M82" s="551">
        <v>169.18</v>
      </c>
      <c r="N82" s="551">
        <v>230.41</v>
      </c>
      <c r="O82" s="553">
        <v>1544.6</v>
      </c>
      <c r="R82" s="149">
        <v>25</v>
      </c>
      <c r="S82" s="147"/>
      <c r="T82" s="147">
        <v>9</v>
      </c>
      <c r="U82" s="147"/>
      <c r="V82" s="150">
        <v>45.1779629811814</v>
      </c>
      <c r="W82" s="152">
        <v>22.999324181832588</v>
      </c>
      <c r="X82" s="151">
        <v>4.386209998172951</v>
      </c>
      <c r="Y82" s="506"/>
      <c r="Z82" s="150"/>
      <c r="AA82" s="152"/>
      <c r="AB82" s="151"/>
      <c r="AC82" s="508">
        <f t="shared" si="0"/>
        <v>0</v>
      </c>
      <c r="AD82" s="30"/>
      <c r="AE82" s="259"/>
      <c r="AF82" s="287"/>
      <c r="AG82" s="287"/>
      <c r="AH82" s="287"/>
      <c r="AI82" s="287"/>
      <c r="AJ82" s="287"/>
      <c r="AK82" s="287"/>
      <c r="AL82" s="259"/>
      <c r="AM82" s="288"/>
      <c r="AN82" s="259"/>
      <c r="AO82" s="287"/>
      <c r="AP82" s="288"/>
      <c r="AQ82" s="287"/>
      <c r="AR82" s="259"/>
    </row>
    <row r="83" spans="10:44" ht="12.75">
      <c r="J83" s="6">
        <v>27</v>
      </c>
      <c r="L83" s="551">
        <v>206.7973214285715</v>
      </c>
      <c r="M83" s="551">
        <v>174.24</v>
      </c>
      <c r="N83" s="551">
        <v>268.34</v>
      </c>
      <c r="O83" s="553">
        <v>1523.8</v>
      </c>
      <c r="R83" s="146">
        <v>26</v>
      </c>
      <c r="S83" s="147"/>
      <c r="T83" s="147">
        <v>7</v>
      </c>
      <c r="U83" s="147"/>
      <c r="V83" s="147">
        <v>30.510309017650933</v>
      </c>
      <c r="W83" s="27">
        <v>25.139680125681302</v>
      </c>
      <c r="X83" s="148">
        <v>13.0758467218504</v>
      </c>
      <c r="Y83" s="506"/>
      <c r="Z83" s="147"/>
      <c r="AA83" s="27"/>
      <c r="AB83" s="148"/>
      <c r="AC83" s="508">
        <f t="shared" si="0"/>
        <v>0</v>
      </c>
      <c r="AD83" s="30"/>
      <c r="AE83" s="259"/>
      <c r="AF83" s="287"/>
      <c r="AG83" s="287"/>
      <c r="AH83" s="287"/>
      <c r="AI83" s="287"/>
      <c r="AJ83" s="287"/>
      <c r="AK83" s="287"/>
      <c r="AL83" s="259"/>
      <c r="AM83" s="288"/>
      <c r="AN83" s="259"/>
      <c r="AO83" s="287"/>
      <c r="AP83" s="288"/>
      <c r="AQ83" s="287"/>
      <c r="AR83" s="259"/>
    </row>
    <row r="84" spans="10:44" ht="12.75">
      <c r="J84" s="6">
        <v>28</v>
      </c>
      <c r="L84" s="551">
        <v>194.43</v>
      </c>
      <c r="M84" s="551">
        <v>129.86</v>
      </c>
      <c r="N84" s="551">
        <v>237.51</v>
      </c>
      <c r="O84" s="553">
        <v>1513.9</v>
      </c>
      <c r="R84" s="146">
        <v>27</v>
      </c>
      <c r="S84" s="147"/>
      <c r="T84" s="147">
        <v>6</v>
      </c>
      <c r="U84" s="147"/>
      <c r="V84" s="147">
        <v>36.4406968758322</v>
      </c>
      <c r="W84" s="27">
        <v>26.51277979452535</v>
      </c>
      <c r="X84" s="148">
        <v>18.437257347891293</v>
      </c>
      <c r="Y84" s="506"/>
      <c r="Z84" s="147"/>
      <c r="AA84" s="27"/>
      <c r="AB84" s="148"/>
      <c r="AC84" s="508">
        <f t="shared" si="0"/>
        <v>0</v>
      </c>
      <c r="AD84" s="30"/>
      <c r="AE84" s="259"/>
      <c r="AF84" s="287"/>
      <c r="AG84" s="287"/>
      <c r="AH84" s="287"/>
      <c r="AI84" s="287"/>
      <c r="AJ84" s="287"/>
      <c r="AK84" s="287"/>
      <c r="AL84" s="259"/>
      <c r="AM84" s="288"/>
      <c r="AN84" s="259"/>
      <c r="AO84" s="287"/>
      <c r="AP84" s="288"/>
      <c r="AQ84" s="287"/>
      <c r="AR84" s="259"/>
    </row>
    <row r="85" spans="10:44" ht="12.75">
      <c r="J85" s="6">
        <v>29</v>
      </c>
      <c r="L85" s="551">
        <v>162.87</v>
      </c>
      <c r="M85" s="551">
        <v>43.64</v>
      </c>
      <c r="N85" s="551">
        <v>213.26</v>
      </c>
      <c r="O85" s="553">
        <v>1596.8</v>
      </c>
      <c r="R85" s="146">
        <v>28</v>
      </c>
      <c r="S85" s="147"/>
      <c r="T85" s="147">
        <v>7</v>
      </c>
      <c r="U85" s="147"/>
      <c r="V85" s="147">
        <v>30.699034010867376</v>
      </c>
      <c r="W85" s="27">
        <v>24.321417790299858</v>
      </c>
      <c r="X85" s="148">
        <v>10.809519017911047</v>
      </c>
      <c r="Y85" s="506"/>
      <c r="Z85" s="147"/>
      <c r="AA85" s="27"/>
      <c r="AB85" s="148"/>
      <c r="AC85" s="508">
        <f t="shared" si="0"/>
        <v>0</v>
      </c>
      <c r="AD85" s="30"/>
      <c r="AE85" s="259"/>
      <c r="AF85" s="287"/>
      <c r="AG85" s="287"/>
      <c r="AH85" s="287"/>
      <c r="AI85" s="287"/>
      <c r="AJ85" s="287"/>
      <c r="AK85" s="287"/>
      <c r="AL85" s="259"/>
      <c r="AM85" s="288"/>
      <c r="AN85" s="259"/>
      <c r="AO85" s="287"/>
      <c r="AP85" s="288"/>
      <c r="AQ85" s="287"/>
      <c r="AR85" s="259"/>
    </row>
    <row r="86" spans="10:44" ht="12.75">
      <c r="J86" s="6">
        <v>30</v>
      </c>
      <c r="L86" s="551">
        <v>157.24</v>
      </c>
      <c r="M86" s="551">
        <v>50.82</v>
      </c>
      <c r="N86" s="551">
        <v>199.46</v>
      </c>
      <c r="O86" s="553">
        <v>1601.7</v>
      </c>
      <c r="R86" s="146">
        <v>29</v>
      </c>
      <c r="S86" s="147"/>
      <c r="T86" s="147">
        <v>9</v>
      </c>
      <c r="U86" s="147"/>
      <c r="V86" s="147">
        <v>27.08788864037898</v>
      </c>
      <c r="W86" s="27">
        <v>19.887838642060895</v>
      </c>
      <c r="X86" s="148">
        <v>4.875819955268216</v>
      </c>
      <c r="Y86" s="506"/>
      <c r="Z86" s="147"/>
      <c r="AA86" s="27"/>
      <c r="AB86" s="148"/>
      <c r="AC86" s="508">
        <f t="shared" si="0"/>
        <v>0</v>
      </c>
      <c r="AD86" s="30"/>
      <c r="AE86" s="259"/>
      <c r="AF86" s="287"/>
      <c r="AG86" s="287"/>
      <c r="AH86" s="287"/>
      <c r="AI86" s="287"/>
      <c r="AJ86" s="287"/>
      <c r="AK86" s="287"/>
      <c r="AL86" s="259"/>
      <c r="AM86" s="288"/>
      <c r="AN86" s="259"/>
      <c r="AO86" s="287"/>
      <c r="AP86" s="288"/>
      <c r="AQ86" s="287"/>
      <c r="AR86" s="259"/>
    </row>
    <row r="87" spans="10:44" ht="12.75">
      <c r="J87" s="6">
        <v>31</v>
      </c>
      <c r="L87" s="551">
        <v>168.73</v>
      </c>
      <c r="M87" s="551">
        <v>50.65</v>
      </c>
      <c r="N87" s="551">
        <v>207.14</v>
      </c>
      <c r="O87" s="553">
        <v>1646.5</v>
      </c>
      <c r="R87" s="146">
        <v>30</v>
      </c>
      <c r="S87" s="147"/>
      <c r="T87" s="147">
        <v>12</v>
      </c>
      <c r="U87" s="147"/>
      <c r="V87" s="147">
        <v>26.390242039631737</v>
      </c>
      <c r="W87" s="27">
        <v>20.152802596132137</v>
      </c>
      <c r="X87" s="148">
        <v>6.355201144237847</v>
      </c>
      <c r="Y87" s="506"/>
      <c r="Z87" s="147"/>
      <c r="AA87" s="27"/>
      <c r="AB87" s="148"/>
      <c r="AC87" s="508">
        <f t="shared" si="0"/>
        <v>0</v>
      </c>
      <c r="AD87" s="30"/>
      <c r="AE87" s="259"/>
      <c r="AF87" s="287"/>
      <c r="AG87" s="287"/>
      <c r="AH87" s="287"/>
      <c r="AI87" s="287"/>
      <c r="AJ87" s="287"/>
      <c r="AK87" s="287"/>
      <c r="AL87" s="259"/>
      <c r="AM87" s="288"/>
      <c r="AN87" s="259"/>
      <c r="AO87" s="287"/>
      <c r="AP87" s="288"/>
      <c r="AQ87" s="287"/>
      <c r="AR87" s="259"/>
    </row>
    <row r="88" spans="10:44" ht="12.75">
      <c r="J88" s="6">
        <v>32</v>
      </c>
      <c r="L88" s="551">
        <v>165.59</v>
      </c>
      <c r="M88" s="551">
        <v>49.57</v>
      </c>
      <c r="N88" s="551">
        <v>210.62</v>
      </c>
      <c r="O88" s="553">
        <v>1676.3</v>
      </c>
      <c r="R88" s="142">
        <v>31</v>
      </c>
      <c r="S88" s="157"/>
      <c r="T88" s="150">
        <v>8</v>
      </c>
      <c r="U88" s="150"/>
      <c r="V88" s="150">
        <v>39.53058712252932</v>
      </c>
      <c r="W88" s="152">
        <v>21.655048905740365</v>
      </c>
      <c r="X88" s="151">
        <v>5.420694643428428</v>
      </c>
      <c r="Y88" s="506"/>
      <c r="Z88" s="150"/>
      <c r="AA88" s="152"/>
      <c r="AB88" s="151"/>
      <c r="AC88" s="508">
        <f t="shared" si="0"/>
        <v>0</v>
      </c>
      <c r="AD88" s="30"/>
      <c r="AE88" s="259"/>
      <c r="AF88" s="287"/>
      <c r="AG88" s="287"/>
      <c r="AH88" s="287"/>
      <c r="AI88" s="287"/>
      <c r="AJ88" s="287"/>
      <c r="AK88" s="287"/>
      <c r="AL88" s="259"/>
      <c r="AM88" s="288"/>
      <c r="AN88" s="259"/>
      <c r="AO88" s="287"/>
      <c r="AP88" s="288"/>
      <c r="AQ88" s="287"/>
      <c r="AR88" s="259"/>
    </row>
    <row r="89" spans="10:44" ht="12.75">
      <c r="J89" s="6">
        <v>33</v>
      </c>
      <c r="L89" s="551">
        <v>165.42</v>
      </c>
      <c r="M89" s="551">
        <v>85.23</v>
      </c>
      <c r="N89" s="551">
        <v>209.06</v>
      </c>
      <c r="O89" s="553">
        <v>1677.3</v>
      </c>
      <c r="R89" s="146">
        <v>32</v>
      </c>
      <c r="S89" s="147"/>
      <c r="T89" s="160">
        <v>15</v>
      </c>
      <c r="U89" s="160"/>
      <c r="V89" s="554">
        <v>27.821758712242318</v>
      </c>
      <c r="W89" s="66">
        <v>21.028958726916837</v>
      </c>
      <c r="X89" s="555">
        <v>2.182098722528809</v>
      </c>
      <c r="Y89" s="506"/>
      <c r="Z89" s="162"/>
      <c r="AA89" s="66"/>
      <c r="AB89" s="161"/>
      <c r="AC89" s="508">
        <f t="shared" si="0"/>
        <v>0</v>
      </c>
      <c r="AD89" s="30"/>
      <c r="AE89" s="259"/>
      <c r="AF89" s="287"/>
      <c r="AG89" s="287"/>
      <c r="AH89" s="287"/>
      <c r="AI89" s="287"/>
      <c r="AJ89" s="287"/>
      <c r="AK89" s="287"/>
      <c r="AL89" s="259"/>
      <c r="AM89" s="288"/>
      <c r="AN89" s="259"/>
      <c r="AO89" s="287"/>
      <c r="AP89" s="288"/>
      <c r="AQ89" s="287"/>
      <c r="AR89" s="259"/>
    </row>
    <row r="90" spans="10:44" ht="12.75">
      <c r="J90" s="6">
        <v>34</v>
      </c>
      <c r="L90" s="551">
        <v>181.08</v>
      </c>
      <c r="M90" s="551">
        <v>142.05</v>
      </c>
      <c r="N90" s="551">
        <v>209.17</v>
      </c>
      <c r="O90" s="553">
        <v>1656.9</v>
      </c>
      <c r="R90" s="143">
        <v>33</v>
      </c>
      <c r="S90" s="150"/>
      <c r="T90" s="163">
        <v>9</v>
      </c>
      <c r="U90" s="163"/>
      <c r="V90" s="554">
        <v>28.232211979289634</v>
      </c>
      <c r="W90" s="66">
        <v>21.703110068166424</v>
      </c>
      <c r="X90" s="555">
        <v>9.194398537316546</v>
      </c>
      <c r="Y90" s="506"/>
      <c r="Z90" s="162"/>
      <c r="AA90" s="66"/>
      <c r="AB90" s="161"/>
      <c r="AC90" s="508">
        <f t="shared" si="0"/>
        <v>0</v>
      </c>
      <c r="AD90" s="30"/>
      <c r="AE90" s="259"/>
      <c r="AF90" s="287"/>
      <c r="AG90" s="287"/>
      <c r="AH90" s="287"/>
      <c r="AI90" s="287"/>
      <c r="AJ90" s="287"/>
      <c r="AK90" s="287"/>
      <c r="AL90" s="259"/>
      <c r="AM90" s="288"/>
      <c r="AN90" s="259"/>
      <c r="AO90" s="287"/>
      <c r="AP90" s="288"/>
      <c r="AQ90" s="287"/>
      <c r="AR90" s="259"/>
    </row>
    <row r="91" spans="10:44" ht="12.75">
      <c r="J91" s="6">
        <v>35</v>
      </c>
      <c r="L91" s="551">
        <v>174.17</v>
      </c>
      <c r="M91" s="551">
        <v>86.85</v>
      </c>
      <c r="N91" s="551">
        <v>238.06</v>
      </c>
      <c r="O91" s="553">
        <v>1709.6</v>
      </c>
      <c r="R91" s="149">
        <v>34</v>
      </c>
      <c r="S91" s="164"/>
      <c r="T91" s="164">
        <v>6</v>
      </c>
      <c r="U91" s="164"/>
      <c r="V91" s="157">
        <v>31.114405456915332</v>
      </c>
      <c r="W91" s="159">
        <v>23.88416728074973</v>
      </c>
      <c r="X91" s="158">
        <v>17.039771295880477</v>
      </c>
      <c r="Y91" s="506"/>
      <c r="Z91" s="165"/>
      <c r="AA91" s="159"/>
      <c r="AB91" s="166"/>
      <c r="AC91" s="508">
        <f t="shared" si="0"/>
        <v>0</v>
      </c>
      <c r="AD91" s="30"/>
      <c r="AE91" s="259"/>
      <c r="AF91" s="287"/>
      <c r="AG91" s="287"/>
      <c r="AH91" s="287"/>
      <c r="AI91" s="287"/>
      <c r="AJ91" s="287"/>
      <c r="AK91" s="287"/>
      <c r="AL91" s="259"/>
      <c r="AM91" s="288"/>
      <c r="AN91" s="259"/>
      <c r="AO91" s="287"/>
      <c r="AP91" s="288"/>
      <c r="AQ91" s="287"/>
      <c r="AR91" s="259"/>
    </row>
    <row r="92" spans="10:44" ht="12.75">
      <c r="J92" s="6">
        <v>36</v>
      </c>
      <c r="L92" s="551">
        <v>165.41</v>
      </c>
      <c r="M92" s="551">
        <v>86.23</v>
      </c>
      <c r="N92" s="551">
        <v>206.92</v>
      </c>
      <c r="O92" s="553">
        <v>1802.3</v>
      </c>
      <c r="R92" s="167">
        <v>35</v>
      </c>
      <c r="S92" s="150"/>
      <c r="T92" s="168">
        <v>8</v>
      </c>
      <c r="U92" s="168"/>
      <c r="V92" s="150">
        <v>31.957500120464505</v>
      </c>
      <c r="W92" s="152">
        <v>20.793301236653168</v>
      </c>
      <c r="X92" s="151">
        <v>5.623718429693468</v>
      </c>
      <c r="Y92" s="506"/>
      <c r="Z92" s="150"/>
      <c r="AA92" s="152"/>
      <c r="AB92" s="151"/>
      <c r="AC92" s="508">
        <f t="shared" si="0"/>
        <v>0</v>
      </c>
      <c r="AD92" s="30"/>
      <c r="AE92" s="259"/>
      <c r="AF92" s="287"/>
      <c r="AG92" s="287"/>
      <c r="AH92" s="287"/>
      <c r="AI92" s="287"/>
      <c r="AJ92" s="287"/>
      <c r="AK92" s="287"/>
      <c r="AL92" s="259"/>
      <c r="AM92" s="288"/>
      <c r="AN92" s="259"/>
      <c r="AO92" s="287"/>
      <c r="AP92" s="288"/>
      <c r="AQ92" s="287"/>
      <c r="AR92" s="259"/>
    </row>
    <row r="93" spans="2:44" ht="12.75">
      <c r="B93" t="s">
        <v>618</v>
      </c>
      <c r="J93" s="6">
        <v>37</v>
      </c>
      <c r="L93" s="551">
        <v>165.52</v>
      </c>
      <c r="M93" s="551">
        <v>86.79</v>
      </c>
      <c r="N93" s="551">
        <v>192.94</v>
      </c>
      <c r="O93" s="553">
        <v>1895.9</v>
      </c>
      <c r="R93" s="167">
        <v>36</v>
      </c>
      <c r="S93" s="147"/>
      <c r="T93" s="147">
        <v>14</v>
      </c>
      <c r="U93" s="147"/>
      <c r="V93" s="147">
        <v>30</v>
      </c>
      <c r="W93" s="27">
        <v>19</v>
      </c>
      <c r="X93" s="148">
        <v>1</v>
      </c>
      <c r="Y93" s="506"/>
      <c r="Z93" s="147"/>
      <c r="AA93" s="27"/>
      <c r="AB93" s="148"/>
      <c r="AC93" s="508">
        <f t="shared" si="0"/>
        <v>0</v>
      </c>
      <c r="AD93" s="30"/>
      <c r="AE93" s="259"/>
      <c r="AF93" s="287"/>
      <c r="AG93" s="287"/>
      <c r="AH93" s="287"/>
      <c r="AI93" s="287"/>
      <c r="AJ93" s="287"/>
      <c r="AK93" s="287"/>
      <c r="AL93" s="259"/>
      <c r="AM93" s="288"/>
      <c r="AN93" s="259"/>
      <c r="AO93" s="287"/>
      <c r="AP93" s="288"/>
      <c r="AQ93" s="287"/>
      <c r="AR93" s="259"/>
    </row>
    <row r="94" spans="2:44" ht="12.75">
      <c r="B94" t="s">
        <v>619</v>
      </c>
      <c r="J94" s="6">
        <v>38</v>
      </c>
      <c r="L94" s="551">
        <v>164.13</v>
      </c>
      <c r="M94" s="551">
        <v>111.97</v>
      </c>
      <c r="N94" s="551">
        <v>189.52</v>
      </c>
      <c r="O94" s="553">
        <v>1906.2</v>
      </c>
      <c r="R94" s="167">
        <v>37</v>
      </c>
      <c r="S94" s="150"/>
      <c r="T94" s="150">
        <v>11</v>
      </c>
      <c r="U94" s="150"/>
      <c r="V94" s="150">
        <v>27</v>
      </c>
      <c r="W94" s="152">
        <v>20</v>
      </c>
      <c r="X94" s="151">
        <v>1.5</v>
      </c>
      <c r="Y94" s="506"/>
      <c r="Z94" s="150"/>
      <c r="AA94" s="152"/>
      <c r="AB94" s="151"/>
      <c r="AC94" s="508">
        <f t="shared" si="0"/>
        <v>0</v>
      </c>
      <c r="AD94" s="30"/>
      <c r="AE94" s="259"/>
      <c r="AF94" s="287"/>
      <c r="AG94" s="287"/>
      <c r="AH94" s="287"/>
      <c r="AI94" s="287"/>
      <c r="AJ94" s="287"/>
      <c r="AK94" s="287"/>
      <c r="AL94" s="259"/>
      <c r="AM94" s="288"/>
      <c r="AN94" s="259"/>
      <c r="AO94" s="287"/>
      <c r="AP94" s="288"/>
      <c r="AQ94" s="287"/>
      <c r="AR94" s="259"/>
    </row>
    <row r="95" spans="10:44" ht="12.75">
      <c r="J95" s="6">
        <v>39</v>
      </c>
      <c r="L95" s="551">
        <v>178.53</v>
      </c>
      <c r="M95" s="551">
        <v>125.21</v>
      </c>
      <c r="N95" s="551">
        <v>199.92</v>
      </c>
      <c r="O95" s="553">
        <v>1905.1</v>
      </c>
      <c r="R95" s="167">
        <v>38</v>
      </c>
      <c r="S95" s="150"/>
      <c r="T95" s="150">
        <v>12</v>
      </c>
      <c r="U95" s="150"/>
      <c r="V95" s="150">
        <v>30</v>
      </c>
      <c r="W95" s="152">
        <v>17.88</v>
      </c>
      <c r="X95" s="151">
        <v>3</v>
      </c>
      <c r="Y95" s="506"/>
      <c r="Z95" s="150"/>
      <c r="AA95" s="152"/>
      <c r="AB95" s="151"/>
      <c r="AC95" s="508">
        <f t="shared" si="0"/>
        <v>0</v>
      </c>
      <c r="AD95" s="30"/>
      <c r="AE95" s="259"/>
      <c r="AF95" s="287"/>
      <c r="AG95" s="287"/>
      <c r="AH95" s="287"/>
      <c r="AI95" s="287"/>
      <c r="AJ95" s="287"/>
      <c r="AK95" s="287"/>
      <c r="AL95" s="259"/>
      <c r="AM95" s="288"/>
      <c r="AN95" s="259"/>
      <c r="AO95" s="287"/>
      <c r="AP95" s="288"/>
      <c r="AQ95" s="287"/>
      <c r="AR95" s="259"/>
    </row>
    <row r="96" spans="10:44" ht="12.75">
      <c r="J96" s="6">
        <v>40</v>
      </c>
      <c r="L96" s="551">
        <v>163.33</v>
      </c>
      <c r="M96" s="551">
        <v>120.48</v>
      </c>
      <c r="N96" s="551">
        <v>190.79</v>
      </c>
      <c r="O96" s="553">
        <v>1896.9</v>
      </c>
      <c r="R96" s="167">
        <v>39</v>
      </c>
      <c r="S96" s="150"/>
      <c r="T96" s="150">
        <v>18</v>
      </c>
      <c r="U96" s="150"/>
      <c r="V96" s="150">
        <v>35</v>
      </c>
      <c r="W96" s="152">
        <v>22</v>
      </c>
      <c r="X96" s="151">
        <v>11</v>
      </c>
      <c r="Y96" s="506"/>
      <c r="Z96" s="150"/>
      <c r="AA96" s="152"/>
      <c r="AB96" s="151"/>
      <c r="AC96" s="508">
        <f t="shared" si="0"/>
        <v>0</v>
      </c>
      <c r="AD96" s="30"/>
      <c r="AE96" s="259"/>
      <c r="AF96" s="287"/>
      <c r="AG96" s="287"/>
      <c r="AH96" s="287"/>
      <c r="AI96" s="287"/>
      <c r="AJ96" s="287"/>
      <c r="AK96" s="287"/>
      <c r="AL96" s="259"/>
      <c r="AM96" s="288"/>
      <c r="AN96" s="259"/>
      <c r="AO96" s="287"/>
      <c r="AP96" s="288"/>
      <c r="AQ96" s="287"/>
      <c r="AR96" s="259"/>
    </row>
    <row r="97" spans="10:44" ht="12.75">
      <c r="J97" s="6">
        <v>41</v>
      </c>
      <c r="L97" s="551">
        <v>140.04</v>
      </c>
      <c r="M97" s="551">
        <v>31.28</v>
      </c>
      <c r="N97" s="551">
        <v>174.53</v>
      </c>
      <c r="O97" s="553">
        <v>1986.1</v>
      </c>
      <c r="R97" s="167">
        <v>40</v>
      </c>
      <c r="S97" s="150"/>
      <c r="T97" s="150">
        <v>12</v>
      </c>
      <c r="U97" s="150"/>
      <c r="V97" s="150">
        <v>26</v>
      </c>
      <c r="W97" s="152">
        <v>19.6</v>
      </c>
      <c r="X97" s="151">
        <v>9</v>
      </c>
      <c r="Y97" s="506"/>
      <c r="Z97" s="150"/>
      <c r="AA97" s="152"/>
      <c r="AB97" s="151"/>
      <c r="AC97" s="508">
        <f t="shared" si="0"/>
        <v>0</v>
      </c>
      <c r="AD97" s="30"/>
      <c r="AE97" s="259"/>
      <c r="AF97" s="287"/>
      <c r="AG97" s="287"/>
      <c r="AH97" s="287"/>
      <c r="AI97" s="287"/>
      <c r="AJ97" s="287"/>
      <c r="AK97" s="287"/>
      <c r="AL97" s="259"/>
      <c r="AM97" s="288"/>
      <c r="AN97" s="259"/>
      <c r="AO97" s="287"/>
      <c r="AP97" s="288"/>
      <c r="AQ97" s="287"/>
      <c r="AR97" s="259"/>
    </row>
    <row r="98" spans="10:44" ht="12.75">
      <c r="J98" s="6">
        <v>42</v>
      </c>
      <c r="L98" s="551">
        <v>150.54</v>
      </c>
      <c r="M98" s="551">
        <v>104.02</v>
      </c>
      <c r="N98" s="551">
        <v>170.53</v>
      </c>
      <c r="O98" s="553">
        <v>1987.6</v>
      </c>
      <c r="R98" s="167">
        <v>41</v>
      </c>
      <c r="S98" s="150"/>
      <c r="T98" s="150">
        <v>12</v>
      </c>
      <c r="U98" s="150"/>
      <c r="V98" s="150">
        <v>25</v>
      </c>
      <c r="W98" s="152">
        <v>17.4</v>
      </c>
      <c r="X98" s="151">
        <v>0.2</v>
      </c>
      <c r="Y98" s="506"/>
      <c r="Z98" s="150"/>
      <c r="AA98" s="152"/>
      <c r="AB98" s="151"/>
      <c r="AC98" s="508">
        <f t="shared" si="0"/>
        <v>0</v>
      </c>
      <c r="AD98" s="30"/>
      <c r="AE98" s="259"/>
      <c r="AF98" s="287"/>
      <c r="AG98" s="287"/>
      <c r="AH98" s="287"/>
      <c r="AI98" s="287"/>
      <c r="AJ98" s="287"/>
      <c r="AK98" s="287"/>
      <c r="AL98" s="259"/>
      <c r="AM98" s="288"/>
      <c r="AN98" s="259"/>
      <c r="AO98" s="287"/>
      <c r="AP98" s="288"/>
      <c r="AQ98" s="287"/>
      <c r="AR98" s="259"/>
    </row>
    <row r="99" spans="10:44" ht="12.75">
      <c r="J99" s="6">
        <v>43</v>
      </c>
      <c r="L99" s="551">
        <v>159.45</v>
      </c>
      <c r="M99" s="551">
        <v>103.43</v>
      </c>
      <c r="N99" s="551">
        <v>198.01</v>
      </c>
      <c r="O99" s="553">
        <v>2034.1</v>
      </c>
      <c r="R99" s="167">
        <v>42</v>
      </c>
      <c r="S99" s="150"/>
      <c r="T99" s="150">
        <v>13</v>
      </c>
      <c r="U99" s="150"/>
      <c r="V99" s="150">
        <v>24</v>
      </c>
      <c r="W99" s="152">
        <v>19.24</v>
      </c>
      <c r="X99" s="151">
        <v>9.2</v>
      </c>
      <c r="Y99" s="506"/>
      <c r="Z99" s="150"/>
      <c r="AA99" s="152"/>
      <c r="AB99" s="151"/>
      <c r="AC99" s="508">
        <f t="shared" si="0"/>
        <v>0</v>
      </c>
      <c r="AD99" s="30"/>
      <c r="AE99" s="259"/>
      <c r="AF99" s="287"/>
      <c r="AG99" s="287"/>
      <c r="AH99" s="287"/>
      <c r="AI99" s="287"/>
      <c r="AJ99" s="287"/>
      <c r="AK99" s="287"/>
      <c r="AL99" s="259"/>
      <c r="AM99" s="288"/>
      <c r="AN99" s="259"/>
      <c r="AO99" s="287"/>
      <c r="AP99" s="288"/>
      <c r="AQ99" s="287"/>
      <c r="AR99" s="259"/>
    </row>
    <row r="100" spans="10:44" ht="12.75">
      <c r="J100" s="6">
        <v>44</v>
      </c>
      <c r="L100" s="551">
        <v>144.75</v>
      </c>
      <c r="M100" s="551">
        <v>95.63</v>
      </c>
      <c r="N100" s="551">
        <v>176.45</v>
      </c>
      <c r="O100" s="553">
        <v>2071.8</v>
      </c>
      <c r="R100" s="167">
        <v>43</v>
      </c>
      <c r="S100" s="150"/>
      <c r="T100" s="150">
        <v>25</v>
      </c>
      <c r="U100" s="150"/>
      <c r="V100" s="150">
        <v>36</v>
      </c>
      <c r="W100" s="152">
        <v>21</v>
      </c>
      <c r="X100" s="151">
        <v>8</v>
      </c>
      <c r="Y100" s="506"/>
      <c r="Z100" s="150"/>
      <c r="AA100" s="152"/>
      <c r="AB100" s="151"/>
      <c r="AC100" s="508">
        <f t="shared" si="0"/>
        <v>0</v>
      </c>
      <c r="AD100" s="30"/>
      <c r="AE100" s="259"/>
      <c r="AF100" s="287"/>
      <c r="AG100" s="287"/>
      <c r="AH100" s="287"/>
      <c r="AI100" s="287"/>
      <c r="AJ100" s="287"/>
      <c r="AK100" s="287"/>
      <c r="AL100" s="259"/>
      <c r="AM100" s="288"/>
      <c r="AN100" s="259"/>
      <c r="AO100" s="287"/>
      <c r="AP100" s="288"/>
      <c r="AQ100" s="287"/>
      <c r="AR100" s="259"/>
    </row>
    <row r="101" spans="10:44" ht="12.75">
      <c r="J101" s="6">
        <v>45</v>
      </c>
      <c r="L101" s="551">
        <v>162.54</v>
      </c>
      <c r="M101" s="551">
        <v>99.06</v>
      </c>
      <c r="N101" s="551">
        <v>219.2</v>
      </c>
      <c r="O101" s="553">
        <v>2287.8</v>
      </c>
      <c r="R101" s="167">
        <v>44</v>
      </c>
      <c r="S101" s="150"/>
      <c r="T101" s="150">
        <v>18</v>
      </c>
      <c r="U101" s="150"/>
      <c r="V101" s="150">
        <v>25.5</v>
      </c>
      <c r="W101" s="152">
        <v>18.309994568169476</v>
      </c>
      <c r="X101" s="151">
        <v>8</v>
      </c>
      <c r="Y101" s="506"/>
      <c r="Z101" s="150"/>
      <c r="AA101" s="152"/>
      <c r="AB101" s="151"/>
      <c r="AC101" s="508">
        <f t="shared" si="0"/>
        <v>0</v>
      </c>
      <c r="AD101" s="30"/>
      <c r="AE101" s="259"/>
      <c r="AF101" s="287"/>
      <c r="AG101" s="287"/>
      <c r="AH101" s="287"/>
      <c r="AI101" s="287"/>
      <c r="AJ101" s="287"/>
      <c r="AK101" s="287"/>
      <c r="AL101" s="259"/>
      <c r="AM101" s="288"/>
      <c r="AN101" s="259"/>
      <c r="AO101" s="287"/>
      <c r="AP101" s="288"/>
      <c r="AQ101" s="287"/>
      <c r="AR101" s="259"/>
    </row>
    <row r="102" spans="10:44" ht="12.75">
      <c r="J102" s="6">
        <v>46</v>
      </c>
      <c r="L102" s="551">
        <v>175.55</v>
      </c>
      <c r="M102" s="551">
        <v>149.47</v>
      </c>
      <c r="N102" s="551">
        <v>230.71</v>
      </c>
      <c r="O102" s="553">
        <v>2373</v>
      </c>
      <c r="R102" s="167">
        <v>45</v>
      </c>
      <c r="S102" s="150"/>
      <c r="T102" s="150">
        <v>21</v>
      </c>
      <c r="U102" s="150"/>
      <c r="V102" s="150">
        <v>33.3</v>
      </c>
      <c r="W102" s="152">
        <v>21.9</v>
      </c>
      <c r="X102" s="151">
        <v>9</v>
      </c>
      <c r="Y102" s="506"/>
      <c r="Z102" s="150"/>
      <c r="AA102" s="152"/>
      <c r="AB102" s="151"/>
      <c r="AC102" s="508">
        <f t="shared" si="0"/>
        <v>0</v>
      </c>
      <c r="AD102" s="30"/>
      <c r="AE102" s="259"/>
      <c r="AF102" s="287"/>
      <c r="AG102" s="287"/>
      <c r="AH102" s="287"/>
      <c r="AI102" s="287"/>
      <c r="AJ102" s="287"/>
      <c r="AK102" s="287"/>
      <c r="AL102" s="259"/>
      <c r="AM102" s="288"/>
      <c r="AN102" s="259"/>
      <c r="AO102" s="287"/>
      <c r="AP102" s="288"/>
      <c r="AQ102" s="287"/>
      <c r="AR102" s="259"/>
    </row>
    <row r="103" spans="10:44" ht="12.75">
      <c r="J103" s="6">
        <v>47</v>
      </c>
      <c r="L103" s="551">
        <v>179.92</v>
      </c>
      <c r="M103" s="551">
        <v>155.56</v>
      </c>
      <c r="N103" s="551">
        <v>267.41</v>
      </c>
      <c r="O103" s="553">
        <v>2457.1</v>
      </c>
      <c r="R103" s="167">
        <v>46</v>
      </c>
      <c r="S103" s="150"/>
      <c r="T103" s="150">
        <v>20</v>
      </c>
      <c r="U103" s="150"/>
      <c r="V103" s="150">
        <v>62</v>
      </c>
      <c r="W103" s="152">
        <v>24</v>
      </c>
      <c r="X103" s="151">
        <v>15</v>
      </c>
      <c r="Y103" s="506"/>
      <c r="Z103" s="150"/>
      <c r="AA103" s="152"/>
      <c r="AB103" s="151"/>
      <c r="AC103" s="508">
        <f t="shared" si="0"/>
        <v>0</v>
      </c>
      <c r="AD103" s="30"/>
      <c r="AE103" s="259"/>
      <c r="AF103" s="287"/>
      <c r="AG103" s="287"/>
      <c r="AH103" s="287"/>
      <c r="AI103" s="287"/>
      <c r="AJ103" s="287"/>
      <c r="AK103" s="287"/>
      <c r="AL103" s="259"/>
      <c r="AM103" s="288"/>
      <c r="AN103" s="259"/>
      <c r="AO103" s="287"/>
      <c r="AP103" s="288"/>
      <c r="AQ103" s="287"/>
      <c r="AR103" s="259"/>
    </row>
    <row r="104" spans="10:44" ht="12.75">
      <c r="J104" s="6">
        <v>48</v>
      </c>
      <c r="L104" s="551">
        <v>175.76</v>
      </c>
      <c r="M104" s="551">
        <v>150.76</v>
      </c>
      <c r="N104" s="551">
        <v>227.52</v>
      </c>
      <c r="O104" s="553">
        <v>2487.2</v>
      </c>
      <c r="R104" s="167">
        <v>47</v>
      </c>
      <c r="S104" s="150"/>
      <c r="T104" s="150">
        <v>18</v>
      </c>
      <c r="U104" s="150"/>
      <c r="V104" s="150">
        <v>40</v>
      </c>
      <c r="W104" s="152">
        <v>24</v>
      </c>
      <c r="X104" s="151">
        <v>18.4</v>
      </c>
      <c r="Y104" s="506"/>
      <c r="Z104" s="150"/>
      <c r="AA104" s="152"/>
      <c r="AB104" s="151"/>
      <c r="AC104" s="508">
        <f t="shared" si="0"/>
        <v>0</v>
      </c>
      <c r="AD104" s="30"/>
      <c r="AE104" s="259"/>
      <c r="AF104" s="287"/>
      <c r="AG104" s="287"/>
      <c r="AH104" s="287"/>
      <c r="AI104" s="287"/>
      <c r="AJ104" s="287"/>
      <c r="AK104" s="287"/>
      <c r="AL104" s="259"/>
      <c r="AM104" s="288"/>
      <c r="AN104" s="259"/>
      <c r="AO104" s="287"/>
      <c r="AP104" s="288"/>
      <c r="AQ104" s="287"/>
      <c r="AR104" s="259"/>
    </row>
    <row r="105" spans="10:44" ht="12.75">
      <c r="J105" s="6">
        <v>49</v>
      </c>
      <c r="L105" s="551">
        <v>178.59</v>
      </c>
      <c r="M105" s="551">
        <v>156.5</v>
      </c>
      <c r="N105" s="551">
        <v>226.37</v>
      </c>
      <c r="O105" s="553">
        <v>2494</v>
      </c>
      <c r="R105" s="167">
        <v>48</v>
      </c>
      <c r="S105" s="150"/>
      <c r="T105" s="150">
        <v>13</v>
      </c>
      <c r="U105" s="150"/>
      <c r="V105" s="150">
        <v>48.3</v>
      </c>
      <c r="W105" s="152">
        <v>22.9</v>
      </c>
      <c r="X105" s="151">
        <v>16.5</v>
      </c>
      <c r="Y105" s="506"/>
      <c r="Z105" s="150"/>
      <c r="AA105" s="152"/>
      <c r="AB105" s="151"/>
      <c r="AC105" s="508">
        <f t="shared" si="0"/>
        <v>0</v>
      </c>
      <c r="AD105" s="30"/>
      <c r="AE105" s="259"/>
      <c r="AF105" s="287"/>
      <c r="AG105" s="287"/>
      <c r="AH105" s="287"/>
      <c r="AI105" s="287"/>
      <c r="AJ105" s="287"/>
      <c r="AK105" s="287"/>
      <c r="AL105" s="259"/>
      <c r="AM105" s="288"/>
      <c r="AN105" s="259"/>
      <c r="AO105" s="287"/>
      <c r="AP105" s="288"/>
      <c r="AQ105" s="287"/>
      <c r="AR105" s="259"/>
    </row>
    <row r="106" spans="10:44" ht="12.75">
      <c r="J106" s="6">
        <v>50</v>
      </c>
      <c r="L106" s="551">
        <v>186.66</v>
      </c>
      <c r="M106" s="551">
        <v>158.83</v>
      </c>
      <c r="N106" s="551">
        <v>250.68</v>
      </c>
      <c r="O106" s="553">
        <v>2642.1</v>
      </c>
      <c r="R106" s="167">
        <v>49</v>
      </c>
      <c r="S106" s="150"/>
      <c r="T106" s="150">
        <v>17</v>
      </c>
      <c r="U106" s="150"/>
      <c r="V106" s="150">
        <v>47.5</v>
      </c>
      <c r="W106" s="152">
        <v>23.8</v>
      </c>
      <c r="X106" s="151">
        <v>16.1</v>
      </c>
      <c r="Y106" s="506"/>
      <c r="Z106" s="150"/>
      <c r="AA106" s="152"/>
      <c r="AB106" s="151"/>
      <c r="AC106" s="508">
        <f t="shared" si="0"/>
        <v>0</v>
      </c>
      <c r="AD106" s="30"/>
      <c r="AE106" s="259"/>
      <c r="AF106" s="287"/>
      <c r="AG106" s="287"/>
      <c r="AH106" s="287"/>
      <c r="AI106" s="287"/>
      <c r="AJ106" s="287"/>
      <c r="AK106" s="287"/>
      <c r="AL106" s="259"/>
      <c r="AM106" s="288"/>
      <c r="AN106" s="259"/>
      <c r="AO106" s="287"/>
      <c r="AP106" s="288"/>
      <c r="AQ106" s="287"/>
      <c r="AR106" s="259"/>
    </row>
    <row r="107" spans="10:44" ht="12.75">
      <c r="J107" s="6">
        <v>51</v>
      </c>
      <c r="L107" s="551">
        <v>214.32</v>
      </c>
      <c r="M107" s="551">
        <v>164.24</v>
      </c>
      <c r="N107" s="551">
        <v>420.98</v>
      </c>
      <c r="O107" s="553">
        <v>2872.1</v>
      </c>
      <c r="R107" s="167">
        <v>50</v>
      </c>
      <c r="S107" s="150"/>
      <c r="T107" s="150">
        <v>15</v>
      </c>
      <c r="U107" s="150"/>
      <c r="V107" s="150">
        <v>51</v>
      </c>
      <c r="W107" s="152">
        <v>25.2</v>
      </c>
      <c r="X107" s="151">
        <v>15.5</v>
      </c>
      <c r="Y107" s="506"/>
      <c r="Z107" s="150"/>
      <c r="AA107" s="152"/>
      <c r="AB107" s="151"/>
      <c r="AC107" s="508">
        <f t="shared" si="0"/>
        <v>0</v>
      </c>
      <c r="AD107" s="30"/>
      <c r="AE107" s="259"/>
      <c r="AF107" s="287"/>
      <c r="AG107" s="287"/>
      <c r="AH107" s="287"/>
      <c r="AI107" s="287"/>
      <c r="AJ107" s="287"/>
      <c r="AK107" s="287"/>
      <c r="AL107" s="259"/>
      <c r="AM107" s="288"/>
      <c r="AN107" s="259"/>
      <c r="AO107" s="287"/>
      <c r="AP107" s="288"/>
      <c r="AQ107" s="287"/>
      <c r="AR107" s="259"/>
    </row>
    <row r="108" spans="10:44" ht="12.75">
      <c r="J108" s="6">
        <v>52</v>
      </c>
      <c r="L108" s="551">
        <v>183.59</v>
      </c>
      <c r="M108" s="551">
        <v>160.76</v>
      </c>
      <c r="N108" s="551">
        <v>222.58</v>
      </c>
      <c r="O108" s="553">
        <v>2791.4</v>
      </c>
      <c r="R108" s="167">
        <v>51</v>
      </c>
      <c r="S108" s="150"/>
      <c r="T108" s="150">
        <v>29</v>
      </c>
      <c r="U108" s="150"/>
      <c r="V108" s="150">
        <v>80</v>
      </c>
      <c r="W108" s="152">
        <v>31.2</v>
      </c>
      <c r="X108" s="151">
        <v>13</v>
      </c>
      <c r="Y108" s="506"/>
      <c r="Z108" s="150"/>
      <c r="AA108" s="152"/>
      <c r="AB108" s="151"/>
      <c r="AC108" s="508">
        <f t="shared" si="0"/>
        <v>0</v>
      </c>
      <c r="AD108" s="30"/>
      <c r="AE108" s="259"/>
      <c r="AF108" s="287"/>
      <c r="AG108" s="287"/>
      <c r="AH108" s="287"/>
      <c r="AI108" s="287"/>
      <c r="AJ108" s="287"/>
      <c r="AK108" s="287"/>
      <c r="AL108" s="259"/>
      <c r="AM108" s="288"/>
      <c r="AN108" s="259"/>
      <c r="AO108" s="287"/>
      <c r="AP108" s="288"/>
      <c r="AQ108" s="287"/>
      <c r="AR108" s="259"/>
    </row>
    <row r="109" spans="15:44" ht="12.75">
      <c r="O109" s="118"/>
      <c r="R109" s="167">
        <v>52</v>
      </c>
      <c r="S109" s="150"/>
      <c r="T109" s="150">
        <v>25</v>
      </c>
      <c r="U109" s="150">
        <v>25</v>
      </c>
      <c r="V109" s="150">
        <v>36.5</v>
      </c>
      <c r="W109" s="152">
        <v>24.6</v>
      </c>
      <c r="X109" s="151">
        <v>15</v>
      </c>
      <c r="Y109" s="506"/>
      <c r="Z109" s="150"/>
      <c r="AA109" s="152"/>
      <c r="AB109" s="151"/>
      <c r="AC109" s="508">
        <f t="shared" si="0"/>
        <v>0</v>
      </c>
      <c r="AD109" s="30"/>
      <c r="AE109" s="259"/>
      <c r="AF109" s="287"/>
      <c r="AG109" s="287"/>
      <c r="AH109" s="287"/>
      <c r="AI109" s="287"/>
      <c r="AJ109" s="287"/>
      <c r="AK109" s="287"/>
      <c r="AL109" s="259"/>
      <c r="AM109" s="288"/>
      <c r="AN109" s="259"/>
      <c r="AO109" s="287"/>
      <c r="AP109" s="288"/>
      <c r="AQ109" s="287"/>
      <c r="AR109" s="259"/>
    </row>
    <row r="110" spans="18:44" ht="13.5" thickBot="1">
      <c r="R110" s="169"/>
      <c r="S110" s="170"/>
      <c r="T110" s="170"/>
      <c r="U110" s="170"/>
      <c r="V110" s="171"/>
      <c r="W110" s="172"/>
      <c r="X110" s="173"/>
      <c r="Y110" s="503"/>
      <c r="Z110" s="174"/>
      <c r="AA110" s="172"/>
      <c r="AB110" s="173"/>
      <c r="AC110" s="507"/>
      <c r="AD110" s="17"/>
      <c r="AE110" s="259"/>
      <c r="AF110" s="287"/>
      <c r="AG110" s="287"/>
      <c r="AH110" s="287"/>
      <c r="AI110" s="287"/>
      <c r="AJ110" s="287"/>
      <c r="AK110" s="287"/>
      <c r="AL110" s="259"/>
      <c r="AM110" s="288"/>
      <c r="AN110" s="259"/>
      <c r="AO110" s="287"/>
      <c r="AP110" s="288"/>
      <c r="AQ110" s="287"/>
      <c r="AR110" s="259"/>
    </row>
    <row r="111" spans="18:44" ht="13.5" thickBot="1">
      <c r="R111" s="175" t="s">
        <v>176</v>
      </c>
      <c r="S111" s="176">
        <f>SUM(S66:S110)</f>
        <v>0</v>
      </c>
      <c r="T111" s="176">
        <f>SUM(T66:T110)</f>
        <v>581</v>
      </c>
      <c r="U111" s="176">
        <f>SUM(U66:U110)</f>
        <v>25</v>
      </c>
      <c r="V111" s="177"/>
      <c r="W111" s="69"/>
      <c r="X111" s="177"/>
      <c r="Y111" s="177"/>
      <c r="Z111" s="177"/>
      <c r="AA111" s="69"/>
      <c r="AB111" s="177"/>
      <c r="AD111" s="17"/>
      <c r="AE111" s="259"/>
      <c r="AF111" s="287"/>
      <c r="AG111" s="287"/>
      <c r="AH111" s="287"/>
      <c r="AI111" s="287"/>
      <c r="AJ111" s="287"/>
      <c r="AK111" s="287"/>
      <c r="AL111" s="259"/>
      <c r="AM111" s="288"/>
      <c r="AN111" s="259"/>
      <c r="AO111" s="287"/>
      <c r="AP111" s="288"/>
      <c r="AQ111" s="287"/>
      <c r="AR111" s="259"/>
    </row>
    <row r="112" spans="18:44" ht="12.75">
      <c r="R112" s="127"/>
      <c r="S112" s="127"/>
      <c r="T112" s="118"/>
      <c r="AD112" s="17"/>
      <c r="AE112" s="259"/>
      <c r="AF112" s="287"/>
      <c r="AG112" s="287"/>
      <c r="AH112" s="287"/>
      <c r="AI112" s="287"/>
      <c r="AJ112" s="287"/>
      <c r="AK112" s="287"/>
      <c r="AL112" s="289"/>
      <c r="AM112" s="288"/>
      <c r="AN112" s="289"/>
      <c r="AO112" s="289"/>
      <c r="AP112" s="288"/>
      <c r="AQ112" s="289"/>
      <c r="AR112" s="259"/>
    </row>
  </sheetData>
  <sheetProtection/>
  <printOptions/>
  <pageMargins left="0.43" right="0.31" top="0.984251969" bottom="0.984251969" header="0.5" footer="0.5"/>
  <pageSetup fitToHeight="1" fitToWidth="1" horizontalDpi="355" verticalDpi="355" orientation="portrait" paperSize="9" scale="35" r:id="rId2"/>
  <headerFooter alignWithMargins="0">
    <oddFooter>&amp;CNordel 1999&amp;R&amp;D &amp;T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85" zoomScaleNormal="85" zoomScalePageLayoutView="0" workbookViewId="0" topLeftCell="A1">
      <selection activeCell="G3" sqref="G3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9.140625" style="12" bestFit="1" customWidth="1"/>
    <col min="4" max="5" width="7.57421875" style="12" bestFit="1" customWidth="1"/>
    <col min="6" max="6" width="7.00390625" style="12" bestFit="1" customWidth="1"/>
    <col min="7" max="7" width="7.7109375" style="12" customWidth="1"/>
    <col min="8" max="8" width="7.7109375" style="0" customWidth="1"/>
    <col min="9" max="9" width="6.140625" style="0" customWidth="1"/>
    <col min="10" max="10" width="5.57421875" style="0" customWidth="1"/>
    <col min="11" max="11" width="9.140625" style="12" bestFit="1" customWidth="1"/>
    <col min="12" max="13" width="7.57421875" style="12" bestFit="1" customWidth="1"/>
    <col min="14" max="14" width="7.00390625" style="12" bestFit="1" customWidth="1"/>
    <col min="15" max="15" width="6.28125" style="12" customWidth="1"/>
    <col min="16" max="16" width="7.7109375" style="12" customWidth="1"/>
    <col min="17" max="17" width="5.57421875" style="12" customWidth="1"/>
    <col min="18" max="18" width="5.57421875" style="0" customWidth="1"/>
    <col min="19" max="19" width="9.140625" style="12" bestFit="1" customWidth="1"/>
    <col min="20" max="21" width="7.57421875" style="12" bestFit="1" customWidth="1"/>
    <col min="22" max="22" width="7.00390625" style="12" bestFit="1" customWidth="1"/>
    <col min="23" max="23" width="6.7109375" style="12" customWidth="1"/>
    <col min="24" max="24" width="7.7109375" style="0" customWidth="1"/>
  </cols>
  <sheetData>
    <row r="1" spans="1:9" s="24" customFormat="1" ht="15">
      <c r="A1" s="23" t="s">
        <v>47</v>
      </c>
      <c r="B1" s="23" t="s">
        <v>459</v>
      </c>
      <c r="D1" s="25"/>
      <c r="E1" s="25"/>
      <c r="F1" s="25"/>
      <c r="G1" s="26"/>
      <c r="H1" s="25"/>
      <c r="I1" s="26"/>
    </row>
    <row r="2" ht="12.75">
      <c r="A2" s="109"/>
    </row>
    <row r="3" ht="12.75">
      <c r="A3" s="108"/>
    </row>
    <row r="4" spans="2:23" ht="14.25">
      <c r="B4" s="110" t="s">
        <v>172</v>
      </c>
      <c r="C4" s="111"/>
      <c r="D4" s="111"/>
      <c r="E4" s="111"/>
      <c r="F4" s="111"/>
      <c r="G4" s="111"/>
      <c r="J4" s="110" t="s">
        <v>173</v>
      </c>
      <c r="K4" s="111"/>
      <c r="L4" s="111"/>
      <c r="M4" s="111"/>
      <c r="N4" s="111"/>
      <c r="O4" s="111"/>
      <c r="R4" s="110" t="s">
        <v>174</v>
      </c>
      <c r="S4" s="111"/>
      <c r="T4" s="111"/>
      <c r="U4" s="111"/>
      <c r="V4" s="111"/>
      <c r="W4" s="111"/>
    </row>
    <row r="5" spans="2:23" ht="12.75">
      <c r="B5" s="13"/>
      <c r="C5" s="52" t="s">
        <v>271</v>
      </c>
      <c r="D5" s="52" t="s">
        <v>50</v>
      </c>
      <c r="E5" s="52" t="s">
        <v>273</v>
      </c>
      <c r="F5" s="52" t="s">
        <v>54</v>
      </c>
      <c r="G5" s="52" t="s">
        <v>175</v>
      </c>
      <c r="H5" s="33"/>
      <c r="I5" s="33"/>
      <c r="J5" s="13"/>
      <c r="K5" s="52" t="s">
        <v>271</v>
      </c>
      <c r="L5" s="52" t="s">
        <v>50</v>
      </c>
      <c r="M5" s="52" t="s">
        <v>273</v>
      </c>
      <c r="N5" s="52" t="s">
        <v>54</v>
      </c>
      <c r="O5" s="52" t="s">
        <v>175</v>
      </c>
      <c r="P5" s="52"/>
      <c r="Q5" s="52"/>
      <c r="R5" s="13"/>
      <c r="S5" s="52" t="s">
        <v>49</v>
      </c>
      <c r="T5" s="52" t="s">
        <v>50</v>
      </c>
      <c r="U5" s="52" t="s">
        <v>53</v>
      </c>
      <c r="V5" s="52" t="s">
        <v>54</v>
      </c>
      <c r="W5" s="52" t="s">
        <v>175</v>
      </c>
    </row>
    <row r="6" spans="2:23" ht="12.75">
      <c r="B6">
        <v>1985</v>
      </c>
      <c r="C6" s="12">
        <v>4226.653224615826</v>
      </c>
      <c r="D6" s="12">
        <v>1273.1322172729</v>
      </c>
      <c r="E6" s="12">
        <v>90</v>
      </c>
      <c r="F6" s="12">
        <v>689.9913975606169</v>
      </c>
      <c r="G6" s="12">
        <v>6230</v>
      </c>
      <c r="J6">
        <v>1985</v>
      </c>
      <c r="K6" s="12">
        <v>2797.69010448523</v>
      </c>
      <c r="L6" s="12">
        <v>653.043129472862</v>
      </c>
      <c r="M6" s="12">
        <v>50</v>
      </c>
      <c r="N6" s="12">
        <v>420</v>
      </c>
      <c r="O6" s="12">
        <v>2103.6080120041656</v>
      </c>
      <c r="R6">
        <v>1985</v>
      </c>
      <c r="S6" s="12">
        <v>676.5682275474866</v>
      </c>
      <c r="T6" s="12">
        <v>165.0868711604636</v>
      </c>
      <c r="U6" s="12">
        <v>21</v>
      </c>
      <c r="V6" s="12">
        <v>110</v>
      </c>
      <c r="W6" s="12">
        <v>525.4027338866533</v>
      </c>
    </row>
    <row r="7" spans="2:21" ht="12.75">
      <c r="B7">
        <v>1986</v>
      </c>
      <c r="C7" s="12">
        <v>4016.901453621225</v>
      </c>
      <c r="D7" s="12">
        <v>977.9006699989365</v>
      </c>
      <c r="E7" s="12">
        <v>90</v>
      </c>
      <c r="J7">
        <v>1986</v>
      </c>
      <c r="K7" s="12">
        <v>2738.949512118855</v>
      </c>
      <c r="L7" s="12">
        <v>588.8546208656811</v>
      </c>
      <c r="M7" s="12">
        <v>50</v>
      </c>
      <c r="R7">
        <v>1986</v>
      </c>
      <c r="S7" s="12">
        <v>663.4141257025568</v>
      </c>
      <c r="T7" s="12">
        <v>152.46198021907904</v>
      </c>
      <c r="U7" s="12">
        <v>19</v>
      </c>
    </row>
    <row r="8" spans="2:21" ht="12.75">
      <c r="B8">
        <v>1987</v>
      </c>
      <c r="C8" s="12">
        <v>3620.132765017182</v>
      </c>
      <c r="D8" s="12">
        <v>1022.1728181317384</v>
      </c>
      <c r="E8" s="12">
        <v>80</v>
      </c>
      <c r="J8">
        <v>1987</v>
      </c>
      <c r="K8" s="12">
        <v>2682.0356945090625</v>
      </c>
      <c r="L8" s="12">
        <v>640.434406232785</v>
      </c>
      <c r="M8" s="12">
        <v>40</v>
      </c>
      <c r="R8">
        <v>1987</v>
      </c>
      <c r="S8" s="12">
        <v>646.9177251085704</v>
      </c>
      <c r="T8" s="12">
        <v>162.2727630439915</v>
      </c>
      <c r="U8" s="12">
        <v>15</v>
      </c>
    </row>
    <row r="9" spans="2:21" ht="12.75">
      <c r="B9">
        <v>1988</v>
      </c>
      <c r="C9" s="12">
        <v>3918.360555725021</v>
      </c>
      <c r="D9" s="12">
        <v>928.2630355363667</v>
      </c>
      <c r="E9" s="12">
        <v>50</v>
      </c>
      <c r="J9">
        <v>1988</v>
      </c>
      <c r="K9" s="12">
        <v>2633.537616815951</v>
      </c>
      <c r="L9" s="12">
        <v>663.1761970812902</v>
      </c>
      <c r="M9" s="12">
        <v>40</v>
      </c>
      <c r="R9">
        <v>1988</v>
      </c>
      <c r="S9" s="12">
        <v>636.0472532653005</v>
      </c>
      <c r="T9" s="12">
        <v>167.5816125188036</v>
      </c>
      <c r="U9" s="12">
        <v>13</v>
      </c>
    </row>
    <row r="10" spans="2:20" ht="12.75">
      <c r="B10">
        <v>1989</v>
      </c>
      <c r="C10" s="12">
        <v>3703.583695159096</v>
      </c>
      <c r="D10" s="12">
        <v>821.9046686894392</v>
      </c>
      <c r="E10" s="12">
        <v>30</v>
      </c>
      <c r="J10">
        <v>1989</v>
      </c>
      <c r="K10" s="12">
        <v>2484.3172833905774</v>
      </c>
      <c r="L10" s="12">
        <v>628.4232162082803</v>
      </c>
      <c r="M10" s="12">
        <v>40</v>
      </c>
      <c r="R10">
        <v>1989</v>
      </c>
      <c r="S10" s="12">
        <v>602.546821333679</v>
      </c>
      <c r="T10" s="12">
        <v>160.65381227366154</v>
      </c>
    </row>
    <row r="11" spans="2:23" ht="12.75">
      <c r="B11">
        <v>1990</v>
      </c>
      <c r="C11" s="12">
        <v>3167.0929871512426</v>
      </c>
      <c r="D11" s="12">
        <v>1014.2289874255459</v>
      </c>
      <c r="E11" s="12">
        <v>30</v>
      </c>
      <c r="F11" s="12">
        <v>469.91295205503104</v>
      </c>
      <c r="G11" s="12">
        <v>4540.001025910419</v>
      </c>
      <c r="J11">
        <v>1990</v>
      </c>
      <c r="K11" s="12">
        <v>2502.8018866529655</v>
      </c>
      <c r="L11" s="12">
        <v>733.8731654144119</v>
      </c>
      <c r="M11" s="12">
        <v>30</v>
      </c>
      <c r="N11" s="12">
        <v>320</v>
      </c>
      <c r="O11" s="12">
        <v>1275.824431214639</v>
      </c>
      <c r="R11">
        <v>1990</v>
      </c>
      <c r="S11" s="12">
        <v>603.8768057013589</v>
      </c>
      <c r="T11" s="12">
        <v>188.59734496048583</v>
      </c>
      <c r="U11" s="12">
        <v>11</v>
      </c>
      <c r="V11" s="12">
        <v>90</v>
      </c>
      <c r="W11" s="12">
        <v>458.8317301954094</v>
      </c>
    </row>
    <row r="12" spans="2:20" ht="12.75">
      <c r="B12">
        <v>1991</v>
      </c>
      <c r="C12" s="12">
        <v>3539.189565355709</v>
      </c>
      <c r="D12" s="12">
        <v>734.2563074961289</v>
      </c>
      <c r="E12" s="12">
        <v>30</v>
      </c>
      <c r="J12">
        <v>1991</v>
      </c>
      <c r="K12" s="12">
        <v>2566.5089275062637</v>
      </c>
      <c r="L12" s="12">
        <v>726.5506876764732</v>
      </c>
      <c r="M12" s="12">
        <v>30</v>
      </c>
      <c r="R12">
        <v>1991</v>
      </c>
      <c r="S12" s="12">
        <v>618.7417982264286</v>
      </c>
      <c r="T12" s="12">
        <v>194.6989707623645</v>
      </c>
    </row>
    <row r="13" spans="2:20" ht="12.75">
      <c r="B13">
        <v>1992</v>
      </c>
      <c r="C13" s="12">
        <v>2897.4704092738866</v>
      </c>
      <c r="D13" s="12">
        <v>469.22642574816484</v>
      </c>
      <c r="E13" s="12">
        <v>20</v>
      </c>
      <c r="J13">
        <v>1992</v>
      </c>
      <c r="K13" s="12">
        <v>2389.0757936159066</v>
      </c>
      <c r="L13" s="12">
        <v>567.0752809602739</v>
      </c>
      <c r="M13" s="12">
        <v>30</v>
      </c>
      <c r="R13">
        <v>1992</v>
      </c>
      <c r="S13" s="12">
        <v>588.4093754217738</v>
      </c>
      <c r="T13" s="12">
        <v>154.7877087849037</v>
      </c>
    </row>
    <row r="14" spans="2:20" ht="12.75">
      <c r="B14">
        <v>1993</v>
      </c>
      <c r="C14" s="12">
        <v>2011.4670169795338</v>
      </c>
      <c r="D14" s="12">
        <v>476.04148660328434</v>
      </c>
      <c r="E14" s="12">
        <v>20</v>
      </c>
      <c r="J14">
        <v>1993</v>
      </c>
      <c r="K14" s="12">
        <v>1737.6381338026988</v>
      </c>
      <c r="L14" s="12">
        <v>569.9394987035437</v>
      </c>
      <c r="M14" s="12">
        <v>30</v>
      </c>
      <c r="R14">
        <v>1993</v>
      </c>
      <c r="S14" s="12">
        <v>560.5355590254486</v>
      </c>
      <c r="T14" s="12">
        <v>185.94641313742434</v>
      </c>
    </row>
    <row r="15" spans="2:21" ht="12.75">
      <c r="B15">
        <v>1994</v>
      </c>
      <c r="C15" s="12">
        <v>1738.259805719336</v>
      </c>
      <c r="D15" s="12">
        <v>459.47907426820416</v>
      </c>
      <c r="E15" s="12">
        <v>36</v>
      </c>
      <c r="J15">
        <v>1994</v>
      </c>
      <c r="K15" s="12">
        <v>1546.966732532776</v>
      </c>
      <c r="L15" s="12">
        <v>570.5346343036852</v>
      </c>
      <c r="M15" s="12">
        <v>29</v>
      </c>
      <c r="R15">
        <v>1994</v>
      </c>
      <c r="S15" s="12">
        <v>520.7809837189398</v>
      </c>
      <c r="T15" s="12">
        <v>242.8352552213531</v>
      </c>
      <c r="U15" s="12">
        <v>22</v>
      </c>
    </row>
    <row r="16" spans="2:24" ht="12.75">
      <c r="B16">
        <v>1995</v>
      </c>
      <c r="C16" s="12">
        <v>1658.9930156821883</v>
      </c>
      <c r="D16" s="12">
        <v>388</v>
      </c>
      <c r="E16" s="12">
        <v>28</v>
      </c>
      <c r="F16" s="12">
        <v>290</v>
      </c>
      <c r="G16" s="12">
        <v>2370</v>
      </c>
      <c r="H16" s="12"/>
      <c r="J16">
        <v>1995</v>
      </c>
      <c r="K16" s="12">
        <v>1321.9545656432188</v>
      </c>
      <c r="L16" s="12">
        <v>436</v>
      </c>
      <c r="M16" s="12">
        <v>28</v>
      </c>
      <c r="N16" s="12">
        <v>240</v>
      </c>
      <c r="O16" s="12">
        <v>801</v>
      </c>
      <c r="Q16" s="285"/>
      <c r="R16">
        <v>1995</v>
      </c>
      <c r="S16" s="12">
        <v>477.8438902202627</v>
      </c>
      <c r="T16" s="12">
        <v>210</v>
      </c>
      <c r="U16" s="12">
        <v>22</v>
      </c>
      <c r="V16" s="12">
        <v>100</v>
      </c>
      <c r="W16" s="12">
        <v>366</v>
      </c>
      <c r="X16" s="12"/>
    </row>
    <row r="17" spans="2:24" ht="12.75">
      <c r="B17">
        <v>1996</v>
      </c>
      <c r="C17" s="12">
        <v>1784.287952618395</v>
      </c>
      <c r="D17" s="12">
        <v>423.49821458166974</v>
      </c>
      <c r="E17" s="12">
        <v>51</v>
      </c>
      <c r="F17" s="12">
        <v>450</v>
      </c>
      <c r="G17" s="12">
        <v>2100</v>
      </c>
      <c r="H17" s="12"/>
      <c r="J17">
        <v>1996</v>
      </c>
      <c r="K17" s="12">
        <v>1485.855899243159</v>
      </c>
      <c r="L17" s="12">
        <v>473.1735245815191</v>
      </c>
      <c r="M17" s="12">
        <v>59</v>
      </c>
      <c r="N17" s="12">
        <v>390</v>
      </c>
      <c r="O17" s="12">
        <v>790</v>
      </c>
      <c r="Q17" s="285"/>
      <c r="R17">
        <v>1996</v>
      </c>
      <c r="S17" s="12">
        <v>534.0068903215885</v>
      </c>
      <c r="T17" s="12">
        <v>271.654788989167</v>
      </c>
      <c r="U17" s="12">
        <v>31</v>
      </c>
      <c r="V17" s="12">
        <v>160</v>
      </c>
      <c r="W17" s="12">
        <v>370</v>
      </c>
      <c r="X17" s="12"/>
    </row>
    <row r="18" spans="2:24" ht="12.75">
      <c r="B18">
        <v>1997</v>
      </c>
      <c r="C18" s="12">
        <v>1049.778586135234</v>
      </c>
      <c r="D18" s="12">
        <v>380</v>
      </c>
      <c r="E18" s="12">
        <v>14</v>
      </c>
      <c r="F18" s="12">
        <v>250</v>
      </c>
      <c r="H18" s="12"/>
      <c r="J18">
        <v>1997</v>
      </c>
      <c r="K18" s="12">
        <v>1131.446958698949</v>
      </c>
      <c r="L18" s="12">
        <v>420</v>
      </c>
      <c r="M18" s="12">
        <v>21</v>
      </c>
      <c r="N18" s="12">
        <v>250</v>
      </c>
      <c r="Q18" s="285"/>
      <c r="R18">
        <v>1997</v>
      </c>
      <c r="S18" s="12">
        <v>459.50025017528895</v>
      </c>
      <c r="T18" s="12">
        <v>220</v>
      </c>
      <c r="U18" s="12">
        <v>12</v>
      </c>
      <c r="V18" s="12">
        <v>120</v>
      </c>
      <c r="X18" s="12"/>
    </row>
    <row r="19" spans="2:24" ht="12.75">
      <c r="B19">
        <v>1998</v>
      </c>
      <c r="C19" s="12">
        <v>775.6584490536645</v>
      </c>
      <c r="D19" s="97">
        <v>280</v>
      </c>
      <c r="E19" s="12">
        <v>13</v>
      </c>
      <c r="F19" s="12">
        <v>180</v>
      </c>
      <c r="H19" s="12"/>
      <c r="J19">
        <v>1998</v>
      </c>
      <c r="K19" s="12">
        <v>918.3029747215288</v>
      </c>
      <c r="L19" s="97">
        <v>310</v>
      </c>
      <c r="M19" s="12">
        <v>20</v>
      </c>
      <c r="N19" s="12">
        <v>190</v>
      </c>
      <c r="Q19" s="285"/>
      <c r="R19">
        <v>1998</v>
      </c>
      <c r="S19" s="12">
        <v>414.59738358271466</v>
      </c>
      <c r="T19" s="97">
        <v>170</v>
      </c>
      <c r="U19" s="12">
        <v>11</v>
      </c>
      <c r="V19" s="12">
        <v>100</v>
      </c>
      <c r="X19" s="12"/>
    </row>
    <row r="20" spans="2:21" ht="12.75">
      <c r="B20">
        <v>1999</v>
      </c>
      <c r="C20" s="12">
        <v>559.0207898575937</v>
      </c>
      <c r="D20" s="97">
        <v>280</v>
      </c>
      <c r="E20" s="12">
        <v>13</v>
      </c>
      <c r="J20">
        <v>1999</v>
      </c>
      <c r="K20" s="12">
        <v>768.4873757103289</v>
      </c>
      <c r="L20" s="97">
        <v>320</v>
      </c>
      <c r="M20" s="12">
        <v>19</v>
      </c>
      <c r="R20">
        <v>1999</v>
      </c>
      <c r="S20" s="12">
        <v>373.0260547918493</v>
      </c>
      <c r="T20" s="97">
        <v>170</v>
      </c>
      <c r="U20" s="12">
        <v>11</v>
      </c>
    </row>
    <row r="21" spans="2:21" ht="12.75">
      <c r="B21">
        <v>2000</v>
      </c>
      <c r="C21" s="12">
        <v>203</v>
      </c>
      <c r="D21" s="12">
        <v>280</v>
      </c>
      <c r="E21" s="12">
        <v>13</v>
      </c>
      <c r="J21">
        <v>2000</v>
      </c>
      <c r="K21" s="12">
        <v>678</v>
      </c>
      <c r="L21" s="12">
        <v>310</v>
      </c>
      <c r="M21" s="12">
        <v>18</v>
      </c>
      <c r="R21">
        <v>2000</v>
      </c>
      <c r="S21" s="12">
        <v>381</v>
      </c>
      <c r="T21" s="12">
        <v>170</v>
      </c>
      <c r="U21" s="12">
        <v>12</v>
      </c>
    </row>
    <row r="23" spans="3:25" ht="12.75">
      <c r="C23" s="77">
        <f>SUM(C6:C21)</f>
        <v>38869.85027196514</v>
      </c>
      <c r="D23" s="77">
        <f>SUM(D6:D21)</f>
        <v>10208.10390575238</v>
      </c>
      <c r="E23" s="77">
        <f>SUM(E6:E21)</f>
        <v>608</v>
      </c>
      <c r="F23" s="77">
        <f>SUM(F6:F21)</f>
        <v>2329.904349615648</v>
      </c>
      <c r="G23" s="77">
        <f>SUM(G6:G21)</f>
        <v>15240.00102591042</v>
      </c>
      <c r="H23" s="12">
        <f>SUM(C23:G23)</f>
        <v>67255.85955324359</v>
      </c>
      <c r="K23" s="77">
        <f>SUM(K6:K21)</f>
        <v>30383.569459447477</v>
      </c>
      <c r="L23" s="77">
        <f>SUM(L6:L21)</f>
        <v>8611.078361500804</v>
      </c>
      <c r="M23" s="77">
        <f>SUM(M6:M21)</f>
        <v>534</v>
      </c>
      <c r="N23" s="77">
        <f>SUM(N6:N21)</f>
        <v>1810</v>
      </c>
      <c r="O23" s="77">
        <f>SUM(O6:O21)</f>
        <v>4970.432443218804</v>
      </c>
      <c r="P23" s="12">
        <f>SUM(K23:O23)</f>
        <v>46309.08026416709</v>
      </c>
      <c r="S23" s="77">
        <f>SUM(S6:S21)</f>
        <v>8757.813144143247</v>
      </c>
      <c r="T23" s="77">
        <f>SUM(T6:T21)</f>
        <v>2986.577521071698</v>
      </c>
      <c r="U23" s="77">
        <f>SUM(U6:U21)</f>
        <v>200</v>
      </c>
      <c r="V23" s="77">
        <f>SUM(V6:V21)</f>
        <v>680</v>
      </c>
      <c r="W23" s="77">
        <f>SUM(W6:W21)</f>
        <v>1720.2344640820627</v>
      </c>
      <c r="X23" s="12">
        <f>SUM(S23:W23)</f>
        <v>14344.625129297008</v>
      </c>
      <c r="Y23" s="12"/>
    </row>
    <row r="25" ht="12.75">
      <c r="A25" s="1" t="s">
        <v>428</v>
      </c>
    </row>
    <row r="27" spans="2:24" ht="12.75">
      <c r="B27" s="112" t="s">
        <v>85</v>
      </c>
      <c r="C27" s="12" t="str">
        <f>+C5</f>
        <v>Denmark</v>
      </c>
      <c r="D27" s="12" t="str">
        <f>+D5</f>
        <v>Finland</v>
      </c>
      <c r="E27" s="12" t="str">
        <f>+E5</f>
        <v>Sweden</v>
      </c>
      <c r="F27" s="12" t="s">
        <v>272</v>
      </c>
      <c r="G27" s="12" t="s">
        <v>274</v>
      </c>
      <c r="H27" s="113" t="s">
        <v>176</v>
      </c>
      <c r="I27" s="57"/>
      <c r="K27" s="12" t="str">
        <f aca="true" t="shared" si="0" ref="K27:K39">+C27</f>
        <v>Denmark</v>
      </c>
      <c r="L27" s="12" t="str">
        <f aca="true" t="shared" si="1" ref="L27:L39">+D27</f>
        <v>Finland</v>
      </c>
      <c r="M27" s="12" t="str">
        <f aca="true" t="shared" si="2" ref="M27:M39">+E27</f>
        <v>Sweden</v>
      </c>
      <c r="N27" s="12" t="str">
        <f aca="true" t="shared" si="3" ref="N27:N39">+F27</f>
        <v>Norway</v>
      </c>
      <c r="O27" s="12" t="str">
        <f aca="true" t="shared" si="4" ref="O27:O39">+G27</f>
        <v>Iceland</v>
      </c>
      <c r="P27" s="20" t="str">
        <f aca="true" t="shared" si="5" ref="P27:P39">+H27</f>
        <v>Sum</v>
      </c>
      <c r="S27" s="12" t="str">
        <f aca="true" t="shared" si="6" ref="S27:S39">+K27</f>
        <v>Denmark</v>
      </c>
      <c r="T27" s="12" t="str">
        <f aca="true" t="shared" si="7" ref="T27:T39">+L27</f>
        <v>Finland</v>
      </c>
      <c r="U27" s="12" t="str">
        <f aca="true" t="shared" si="8" ref="U27:U39">+M27</f>
        <v>Sweden</v>
      </c>
      <c r="V27" s="12" t="str">
        <f aca="true" t="shared" si="9" ref="V27:V39">+N27</f>
        <v>Norway</v>
      </c>
      <c r="W27" s="12" t="str">
        <f aca="true" t="shared" si="10" ref="W27:W39">+O27</f>
        <v>Iceland</v>
      </c>
      <c r="X27" s="20" t="str">
        <f aca="true" t="shared" si="11" ref="X27:X39">+P27</f>
        <v>Sum</v>
      </c>
    </row>
    <row r="28" spans="2:24" ht="12.75">
      <c r="B28">
        <v>1985</v>
      </c>
      <c r="C28" s="114">
        <v>26.005</v>
      </c>
      <c r="D28" s="114">
        <v>47.369</v>
      </c>
      <c r="E28" s="114">
        <v>132.301</v>
      </c>
      <c r="F28" s="114">
        <v>103.19</v>
      </c>
      <c r="G28" s="114">
        <v>3.837</v>
      </c>
      <c r="H28" s="114">
        <f aca="true" t="shared" si="12" ref="H28:H43">SUM(C28:G28)</f>
        <v>312.702</v>
      </c>
      <c r="I28" s="114"/>
      <c r="J28">
        <f aca="true" t="shared" si="13" ref="J28:J39">+B28</f>
        <v>1985</v>
      </c>
      <c r="K28" s="114">
        <f t="shared" si="0"/>
        <v>26.005</v>
      </c>
      <c r="L28" s="114">
        <f t="shared" si="1"/>
        <v>47.369</v>
      </c>
      <c r="M28" s="114">
        <f t="shared" si="2"/>
        <v>132.301</v>
      </c>
      <c r="N28" s="114">
        <f t="shared" si="3"/>
        <v>103.19</v>
      </c>
      <c r="O28" s="114">
        <f t="shared" si="4"/>
        <v>3.837</v>
      </c>
      <c r="P28" s="114">
        <f t="shared" si="5"/>
        <v>312.702</v>
      </c>
      <c r="R28">
        <f aca="true" t="shared" si="14" ref="R28:R39">+J28</f>
        <v>1985</v>
      </c>
      <c r="S28" s="114">
        <f t="shared" si="6"/>
        <v>26.005</v>
      </c>
      <c r="T28" s="114">
        <f t="shared" si="7"/>
        <v>47.369</v>
      </c>
      <c r="U28" s="114">
        <f t="shared" si="8"/>
        <v>132.301</v>
      </c>
      <c r="V28" s="114">
        <f t="shared" si="9"/>
        <v>103.19</v>
      </c>
      <c r="W28" s="114">
        <f t="shared" si="10"/>
        <v>3.837</v>
      </c>
      <c r="X28" s="114">
        <f t="shared" si="11"/>
        <v>312.702</v>
      </c>
    </row>
    <row r="29" spans="2:24" ht="12.75">
      <c r="B29">
        <v>1986</v>
      </c>
      <c r="C29" s="114">
        <v>28.33111111111111</v>
      </c>
      <c r="D29" s="114">
        <v>47.015</v>
      </c>
      <c r="E29" s="114">
        <v>133.632</v>
      </c>
      <c r="F29" s="114">
        <v>97.156</v>
      </c>
      <c r="G29" s="114">
        <v>4.058</v>
      </c>
      <c r="H29" s="114">
        <f t="shared" si="12"/>
        <v>310.1921111111111</v>
      </c>
      <c r="I29" s="114"/>
      <c r="J29">
        <f t="shared" si="13"/>
        <v>1986</v>
      </c>
      <c r="K29" s="114">
        <f t="shared" si="0"/>
        <v>28.33111111111111</v>
      </c>
      <c r="L29" s="114">
        <f t="shared" si="1"/>
        <v>47.015</v>
      </c>
      <c r="M29" s="114">
        <f t="shared" si="2"/>
        <v>133.632</v>
      </c>
      <c r="N29" s="114">
        <f t="shared" si="3"/>
        <v>97.156</v>
      </c>
      <c r="O29" s="114">
        <f t="shared" si="4"/>
        <v>4.058</v>
      </c>
      <c r="P29" s="114">
        <f t="shared" si="5"/>
        <v>310.1921111111111</v>
      </c>
      <c r="R29">
        <f t="shared" si="14"/>
        <v>1986</v>
      </c>
      <c r="S29" s="114">
        <f t="shared" si="6"/>
        <v>28.33111111111111</v>
      </c>
      <c r="T29" s="114">
        <f t="shared" si="7"/>
        <v>47.015</v>
      </c>
      <c r="U29" s="114">
        <f t="shared" si="8"/>
        <v>133.632</v>
      </c>
      <c r="V29" s="114">
        <f t="shared" si="9"/>
        <v>97.156</v>
      </c>
      <c r="W29" s="114">
        <f t="shared" si="10"/>
        <v>4.058</v>
      </c>
      <c r="X29" s="114">
        <f t="shared" si="11"/>
        <v>310.1921111111111</v>
      </c>
    </row>
    <row r="30" spans="2:24" ht="12.75">
      <c r="B30">
        <v>1987</v>
      </c>
      <c r="C30" s="114">
        <v>27.023888888888887</v>
      </c>
      <c r="D30" s="114">
        <v>50.828</v>
      </c>
      <c r="E30" s="114">
        <v>141.992</v>
      </c>
      <c r="F30" s="114">
        <v>104.283</v>
      </c>
      <c r="G30" s="114">
        <v>4.152</v>
      </c>
      <c r="H30" s="114">
        <f t="shared" si="12"/>
        <v>328.2788888888889</v>
      </c>
      <c r="I30" s="114"/>
      <c r="J30">
        <f t="shared" si="13"/>
        <v>1987</v>
      </c>
      <c r="K30" s="114">
        <f t="shared" si="0"/>
        <v>27.023888888888887</v>
      </c>
      <c r="L30" s="114">
        <f t="shared" si="1"/>
        <v>50.828</v>
      </c>
      <c r="M30" s="114">
        <f t="shared" si="2"/>
        <v>141.992</v>
      </c>
      <c r="N30" s="114">
        <f t="shared" si="3"/>
        <v>104.283</v>
      </c>
      <c r="O30" s="114">
        <f t="shared" si="4"/>
        <v>4.152</v>
      </c>
      <c r="P30" s="114">
        <f t="shared" si="5"/>
        <v>328.2788888888889</v>
      </c>
      <c r="R30">
        <f t="shared" si="14"/>
        <v>1987</v>
      </c>
      <c r="S30" s="114">
        <f t="shared" si="6"/>
        <v>27.023888888888887</v>
      </c>
      <c r="T30" s="114">
        <f t="shared" si="7"/>
        <v>50.828</v>
      </c>
      <c r="U30" s="114">
        <f t="shared" si="8"/>
        <v>141.992</v>
      </c>
      <c r="V30" s="114">
        <f t="shared" si="9"/>
        <v>104.283</v>
      </c>
      <c r="W30" s="114">
        <f t="shared" si="10"/>
        <v>4.152</v>
      </c>
      <c r="X30" s="114">
        <f t="shared" si="11"/>
        <v>328.2788888888889</v>
      </c>
    </row>
    <row r="31" spans="2:24" ht="12.75">
      <c r="B31">
        <v>1988</v>
      </c>
      <c r="C31" s="114">
        <v>25.45</v>
      </c>
      <c r="D31" s="114">
        <v>51.187</v>
      </c>
      <c r="E31" s="114">
        <v>141.39</v>
      </c>
      <c r="F31" s="114">
        <v>110.063</v>
      </c>
      <c r="G31" s="114">
        <v>4.417</v>
      </c>
      <c r="H31" s="114">
        <f t="shared" si="12"/>
        <v>332.50699999999995</v>
      </c>
      <c r="I31" s="114"/>
      <c r="J31">
        <f t="shared" si="13"/>
        <v>1988</v>
      </c>
      <c r="K31" s="114">
        <f t="shared" si="0"/>
        <v>25.45</v>
      </c>
      <c r="L31" s="114">
        <f t="shared" si="1"/>
        <v>51.187</v>
      </c>
      <c r="M31" s="114">
        <f t="shared" si="2"/>
        <v>141.39</v>
      </c>
      <c r="N31" s="114">
        <f t="shared" si="3"/>
        <v>110.063</v>
      </c>
      <c r="O31" s="114">
        <f t="shared" si="4"/>
        <v>4.417</v>
      </c>
      <c r="P31" s="114">
        <f t="shared" si="5"/>
        <v>332.50699999999995</v>
      </c>
      <c r="R31">
        <f t="shared" si="14"/>
        <v>1988</v>
      </c>
      <c r="S31" s="114">
        <f t="shared" si="6"/>
        <v>25.45</v>
      </c>
      <c r="T31" s="114">
        <f t="shared" si="7"/>
        <v>51.187</v>
      </c>
      <c r="U31" s="114">
        <f t="shared" si="8"/>
        <v>141.39</v>
      </c>
      <c r="V31" s="114">
        <f t="shared" si="9"/>
        <v>110.063</v>
      </c>
      <c r="W31" s="114">
        <f t="shared" si="10"/>
        <v>4.417</v>
      </c>
      <c r="X31" s="114">
        <f t="shared" si="11"/>
        <v>332.50699999999995</v>
      </c>
    </row>
    <row r="32" spans="2:24" ht="12.75">
      <c r="B32">
        <v>1989</v>
      </c>
      <c r="C32" s="114">
        <v>20.388055555555553</v>
      </c>
      <c r="D32" s="114">
        <v>51.085</v>
      </c>
      <c r="E32" s="114">
        <v>139.522</v>
      </c>
      <c r="F32" s="114">
        <v>119.099</v>
      </c>
      <c r="G32" s="114">
        <v>4.475</v>
      </c>
      <c r="H32" s="114">
        <f t="shared" si="12"/>
        <v>334.56905555555556</v>
      </c>
      <c r="I32" s="114"/>
      <c r="J32">
        <f t="shared" si="13"/>
        <v>1989</v>
      </c>
      <c r="K32" s="114">
        <f t="shared" si="0"/>
        <v>20.388055555555553</v>
      </c>
      <c r="L32" s="114">
        <f t="shared" si="1"/>
        <v>51.085</v>
      </c>
      <c r="M32" s="114">
        <f t="shared" si="2"/>
        <v>139.522</v>
      </c>
      <c r="N32" s="114">
        <f t="shared" si="3"/>
        <v>119.099</v>
      </c>
      <c r="O32" s="114">
        <f t="shared" si="4"/>
        <v>4.475</v>
      </c>
      <c r="P32" s="114">
        <f t="shared" si="5"/>
        <v>334.56905555555556</v>
      </c>
      <c r="R32">
        <f t="shared" si="14"/>
        <v>1989</v>
      </c>
      <c r="S32" s="114">
        <f t="shared" si="6"/>
        <v>20.388055555555553</v>
      </c>
      <c r="T32" s="114">
        <f t="shared" si="7"/>
        <v>51.085</v>
      </c>
      <c r="U32" s="114">
        <f t="shared" si="8"/>
        <v>139.522</v>
      </c>
      <c r="V32" s="114">
        <f t="shared" si="9"/>
        <v>119.099</v>
      </c>
      <c r="W32" s="114">
        <f t="shared" si="10"/>
        <v>4.475</v>
      </c>
      <c r="X32" s="114">
        <f t="shared" si="11"/>
        <v>334.56905555555556</v>
      </c>
    </row>
    <row r="33" spans="2:24" ht="12.75">
      <c r="B33">
        <v>1990</v>
      </c>
      <c r="C33" s="114">
        <v>22.99083333333333</v>
      </c>
      <c r="D33" s="114">
        <v>51.374</v>
      </c>
      <c r="E33" s="114">
        <v>142.157</v>
      </c>
      <c r="F33" s="114">
        <v>121.601</v>
      </c>
      <c r="G33" s="114">
        <v>4.447</v>
      </c>
      <c r="H33" s="114">
        <f t="shared" si="12"/>
        <v>342.56983333333335</v>
      </c>
      <c r="I33" s="114"/>
      <c r="J33">
        <f t="shared" si="13"/>
        <v>1990</v>
      </c>
      <c r="K33" s="114">
        <f t="shared" si="0"/>
        <v>22.99083333333333</v>
      </c>
      <c r="L33" s="114">
        <f t="shared" si="1"/>
        <v>51.374</v>
      </c>
      <c r="M33" s="114">
        <f t="shared" si="2"/>
        <v>142.157</v>
      </c>
      <c r="N33" s="114">
        <f t="shared" si="3"/>
        <v>121.601</v>
      </c>
      <c r="O33" s="114">
        <f t="shared" si="4"/>
        <v>4.447</v>
      </c>
      <c r="P33" s="114">
        <f t="shared" si="5"/>
        <v>342.56983333333335</v>
      </c>
      <c r="R33">
        <f t="shared" si="14"/>
        <v>1990</v>
      </c>
      <c r="S33" s="114">
        <f t="shared" si="6"/>
        <v>22.99083333333333</v>
      </c>
      <c r="T33" s="114">
        <f t="shared" si="7"/>
        <v>51.374</v>
      </c>
      <c r="U33" s="114">
        <f t="shared" si="8"/>
        <v>142.157</v>
      </c>
      <c r="V33" s="114">
        <f t="shared" si="9"/>
        <v>121.601</v>
      </c>
      <c r="W33" s="114">
        <f t="shared" si="10"/>
        <v>4.447</v>
      </c>
      <c r="X33" s="114">
        <f t="shared" si="11"/>
        <v>342.56983333333335</v>
      </c>
    </row>
    <row r="34" spans="2:24" ht="12.75">
      <c r="B34">
        <v>1991</v>
      </c>
      <c r="C34" s="114">
        <v>32.838055555555556</v>
      </c>
      <c r="D34" s="114">
        <v>54.895</v>
      </c>
      <c r="E34" s="114">
        <v>142.579</v>
      </c>
      <c r="F34" s="114">
        <v>110.95</v>
      </c>
      <c r="G34" s="114">
        <v>4.427</v>
      </c>
      <c r="H34" s="114">
        <f t="shared" si="12"/>
        <v>345.68905555555557</v>
      </c>
      <c r="I34" s="114"/>
      <c r="J34">
        <f t="shared" si="13"/>
        <v>1991</v>
      </c>
      <c r="K34" s="114">
        <f t="shared" si="0"/>
        <v>32.838055555555556</v>
      </c>
      <c r="L34" s="114">
        <f t="shared" si="1"/>
        <v>54.895</v>
      </c>
      <c r="M34" s="114">
        <f t="shared" si="2"/>
        <v>142.579</v>
      </c>
      <c r="N34" s="114">
        <f t="shared" si="3"/>
        <v>110.95</v>
      </c>
      <c r="O34" s="114">
        <f t="shared" si="4"/>
        <v>4.427</v>
      </c>
      <c r="P34" s="114">
        <f t="shared" si="5"/>
        <v>345.68905555555557</v>
      </c>
      <c r="R34">
        <f t="shared" si="14"/>
        <v>1991</v>
      </c>
      <c r="S34" s="114">
        <f t="shared" si="6"/>
        <v>32.838055555555556</v>
      </c>
      <c r="T34" s="114">
        <f t="shared" si="7"/>
        <v>54.895</v>
      </c>
      <c r="U34" s="114">
        <f t="shared" si="8"/>
        <v>142.579</v>
      </c>
      <c r="V34" s="114">
        <f t="shared" si="9"/>
        <v>110.95</v>
      </c>
      <c r="W34" s="114">
        <f t="shared" si="10"/>
        <v>4.427</v>
      </c>
      <c r="X34" s="114">
        <f t="shared" si="11"/>
        <v>345.68905555555557</v>
      </c>
    </row>
    <row r="35" spans="2:24" ht="12.75">
      <c r="B35">
        <v>1992</v>
      </c>
      <c r="C35" s="114">
        <v>27.107222222222223</v>
      </c>
      <c r="D35" s="114">
        <v>54.901</v>
      </c>
      <c r="E35" s="114">
        <v>141.038</v>
      </c>
      <c r="F35" s="114">
        <v>117.681</v>
      </c>
      <c r="G35" s="114">
        <v>4.54</v>
      </c>
      <c r="H35" s="114">
        <f t="shared" si="12"/>
        <v>345.26722222222224</v>
      </c>
      <c r="I35" s="114"/>
      <c r="J35">
        <f t="shared" si="13"/>
        <v>1992</v>
      </c>
      <c r="K35" s="114">
        <f t="shared" si="0"/>
        <v>27.107222222222223</v>
      </c>
      <c r="L35" s="114">
        <f t="shared" si="1"/>
        <v>54.901</v>
      </c>
      <c r="M35" s="114">
        <f t="shared" si="2"/>
        <v>141.038</v>
      </c>
      <c r="N35" s="114">
        <f t="shared" si="3"/>
        <v>117.681</v>
      </c>
      <c r="O35" s="114">
        <f t="shared" si="4"/>
        <v>4.54</v>
      </c>
      <c r="P35" s="114">
        <f t="shared" si="5"/>
        <v>345.26722222222224</v>
      </c>
      <c r="R35">
        <f t="shared" si="14"/>
        <v>1992</v>
      </c>
      <c r="S35" s="114">
        <f t="shared" si="6"/>
        <v>27.107222222222223</v>
      </c>
      <c r="T35" s="114">
        <f t="shared" si="7"/>
        <v>54.901</v>
      </c>
      <c r="U35" s="114">
        <f t="shared" si="8"/>
        <v>141.038</v>
      </c>
      <c r="V35" s="114">
        <f t="shared" si="9"/>
        <v>117.681</v>
      </c>
      <c r="W35" s="114">
        <f t="shared" si="10"/>
        <v>4.54</v>
      </c>
      <c r="X35" s="114">
        <f t="shared" si="11"/>
        <v>345.26722222222224</v>
      </c>
    </row>
    <row r="36" spans="2:24" ht="12.75">
      <c r="B36">
        <v>1993</v>
      </c>
      <c r="C36" s="114">
        <v>29.781944444444445</v>
      </c>
      <c r="D36" s="114">
        <v>57.85</v>
      </c>
      <c r="E36" s="114">
        <v>140.821</v>
      </c>
      <c r="F36" s="114">
        <v>120.093</v>
      </c>
      <c r="G36" s="114">
        <v>4.721</v>
      </c>
      <c r="H36" s="114">
        <f t="shared" si="12"/>
        <v>353.26694444444445</v>
      </c>
      <c r="I36" s="114"/>
      <c r="J36">
        <f t="shared" si="13"/>
        <v>1993</v>
      </c>
      <c r="K36" s="114">
        <f t="shared" si="0"/>
        <v>29.781944444444445</v>
      </c>
      <c r="L36" s="114">
        <f t="shared" si="1"/>
        <v>57.85</v>
      </c>
      <c r="M36" s="114">
        <f t="shared" si="2"/>
        <v>140.821</v>
      </c>
      <c r="N36" s="114">
        <f t="shared" si="3"/>
        <v>120.093</v>
      </c>
      <c r="O36" s="114">
        <f t="shared" si="4"/>
        <v>4.721</v>
      </c>
      <c r="P36" s="114">
        <f t="shared" si="5"/>
        <v>353.26694444444445</v>
      </c>
      <c r="R36">
        <f t="shared" si="14"/>
        <v>1993</v>
      </c>
      <c r="S36" s="114">
        <f t="shared" si="6"/>
        <v>29.781944444444445</v>
      </c>
      <c r="T36" s="114">
        <f t="shared" si="7"/>
        <v>57.85</v>
      </c>
      <c r="U36" s="114">
        <f t="shared" si="8"/>
        <v>140.821</v>
      </c>
      <c r="V36" s="114">
        <f t="shared" si="9"/>
        <v>120.093</v>
      </c>
      <c r="W36" s="114">
        <f t="shared" si="10"/>
        <v>4.721</v>
      </c>
      <c r="X36" s="114">
        <f t="shared" si="11"/>
        <v>353.26694444444445</v>
      </c>
    </row>
    <row r="37" spans="2:24" ht="12.75">
      <c r="B37">
        <v>1994</v>
      </c>
      <c r="C37" s="114">
        <v>35.23694444444445</v>
      </c>
      <c r="D37" s="114">
        <v>62.005</v>
      </c>
      <c r="E37" s="114">
        <v>137.656</v>
      </c>
      <c r="F37" s="114">
        <v>113.528</v>
      </c>
      <c r="G37" s="114">
        <v>4.774</v>
      </c>
      <c r="H37" s="114">
        <f t="shared" si="12"/>
        <v>353.19994444444444</v>
      </c>
      <c r="I37" s="114"/>
      <c r="J37">
        <f t="shared" si="13"/>
        <v>1994</v>
      </c>
      <c r="K37" s="114">
        <f t="shared" si="0"/>
        <v>35.23694444444445</v>
      </c>
      <c r="L37" s="114">
        <f t="shared" si="1"/>
        <v>62.005</v>
      </c>
      <c r="M37" s="114">
        <f t="shared" si="2"/>
        <v>137.656</v>
      </c>
      <c r="N37" s="114">
        <f t="shared" si="3"/>
        <v>113.528</v>
      </c>
      <c r="O37" s="114">
        <f t="shared" si="4"/>
        <v>4.774</v>
      </c>
      <c r="P37" s="114">
        <f t="shared" si="5"/>
        <v>353.19994444444444</v>
      </c>
      <c r="R37">
        <f t="shared" si="14"/>
        <v>1994</v>
      </c>
      <c r="S37" s="114">
        <f t="shared" si="6"/>
        <v>35.23694444444445</v>
      </c>
      <c r="T37" s="114">
        <f t="shared" si="7"/>
        <v>62.005</v>
      </c>
      <c r="U37" s="114">
        <f t="shared" si="8"/>
        <v>137.656</v>
      </c>
      <c r="V37" s="114">
        <f t="shared" si="9"/>
        <v>113.528</v>
      </c>
      <c r="W37" s="114">
        <f t="shared" si="10"/>
        <v>4.774</v>
      </c>
      <c r="X37" s="114">
        <f t="shared" si="11"/>
        <v>353.19994444444444</v>
      </c>
    </row>
    <row r="38" spans="2:24" ht="12.75">
      <c r="B38">
        <v>1995</v>
      </c>
      <c r="C38" s="114">
        <v>30.471944444444446</v>
      </c>
      <c r="D38" s="114">
        <v>60.599</v>
      </c>
      <c r="E38" s="114">
        <v>143.311</v>
      </c>
      <c r="F38" s="114">
        <v>123.499</v>
      </c>
      <c r="G38" s="114">
        <v>4.975</v>
      </c>
      <c r="H38" s="114">
        <f t="shared" si="12"/>
        <v>362.8559444444445</v>
      </c>
      <c r="I38" s="114"/>
      <c r="J38">
        <f t="shared" si="13"/>
        <v>1995</v>
      </c>
      <c r="K38" s="114">
        <f t="shared" si="0"/>
        <v>30.471944444444446</v>
      </c>
      <c r="L38" s="114">
        <f t="shared" si="1"/>
        <v>60.599</v>
      </c>
      <c r="M38" s="114">
        <f t="shared" si="2"/>
        <v>143.311</v>
      </c>
      <c r="N38" s="114">
        <f t="shared" si="3"/>
        <v>123.499</v>
      </c>
      <c r="O38" s="114">
        <f t="shared" si="4"/>
        <v>4.975</v>
      </c>
      <c r="P38" s="114">
        <f t="shared" si="5"/>
        <v>362.8559444444445</v>
      </c>
      <c r="R38">
        <f t="shared" si="14"/>
        <v>1995</v>
      </c>
      <c r="S38" s="114">
        <f t="shared" si="6"/>
        <v>30.471944444444446</v>
      </c>
      <c r="T38" s="114">
        <f t="shared" si="7"/>
        <v>60.599</v>
      </c>
      <c r="U38" s="114">
        <f t="shared" si="8"/>
        <v>143.311</v>
      </c>
      <c r="V38" s="114">
        <f t="shared" si="9"/>
        <v>123.499</v>
      </c>
      <c r="W38" s="114">
        <f t="shared" si="10"/>
        <v>4.975</v>
      </c>
      <c r="X38" s="114">
        <f t="shared" si="11"/>
        <v>362.8559444444445</v>
      </c>
    </row>
    <row r="39" spans="2:24" ht="12.75">
      <c r="B39">
        <v>1996</v>
      </c>
      <c r="C39" s="114">
        <v>50.367</v>
      </c>
      <c r="D39" s="114">
        <v>66.357</v>
      </c>
      <c r="E39" s="114">
        <v>136.013</v>
      </c>
      <c r="F39" s="114">
        <v>104.878</v>
      </c>
      <c r="G39" s="114">
        <v>5.113</v>
      </c>
      <c r="H39" s="114">
        <f t="shared" si="12"/>
        <v>362.728</v>
      </c>
      <c r="I39" s="114"/>
      <c r="J39">
        <f t="shared" si="13"/>
        <v>1996</v>
      </c>
      <c r="K39" s="114">
        <f t="shared" si="0"/>
        <v>50.367</v>
      </c>
      <c r="L39" s="114">
        <f t="shared" si="1"/>
        <v>66.357</v>
      </c>
      <c r="M39" s="114">
        <f t="shared" si="2"/>
        <v>136.013</v>
      </c>
      <c r="N39" s="114">
        <f t="shared" si="3"/>
        <v>104.878</v>
      </c>
      <c r="O39" s="114">
        <f t="shared" si="4"/>
        <v>5.113</v>
      </c>
      <c r="P39" s="114">
        <f t="shared" si="5"/>
        <v>362.728</v>
      </c>
      <c r="R39">
        <f t="shared" si="14"/>
        <v>1996</v>
      </c>
      <c r="S39" s="114">
        <f t="shared" si="6"/>
        <v>50.367</v>
      </c>
      <c r="T39" s="114">
        <f t="shared" si="7"/>
        <v>66.357</v>
      </c>
      <c r="U39" s="114">
        <f t="shared" si="8"/>
        <v>136.013</v>
      </c>
      <c r="V39" s="114">
        <f t="shared" si="9"/>
        <v>104.878</v>
      </c>
      <c r="W39" s="114">
        <f t="shared" si="10"/>
        <v>5.113</v>
      </c>
      <c r="X39" s="114">
        <f t="shared" si="11"/>
        <v>362.728</v>
      </c>
    </row>
    <row r="40" spans="2:24" ht="12.75">
      <c r="B40">
        <v>1997</v>
      </c>
      <c r="C40" s="49">
        <v>41.747</v>
      </c>
      <c r="D40" s="49">
        <v>65.95</v>
      </c>
      <c r="E40" s="49">
        <v>144.926</v>
      </c>
      <c r="F40" s="49">
        <v>112.008</v>
      </c>
      <c r="G40" s="49">
        <v>5.58</v>
      </c>
      <c r="H40" s="114">
        <f t="shared" si="12"/>
        <v>370.21099999999996</v>
      </c>
      <c r="I40" s="114"/>
      <c r="J40">
        <f aca="true" t="shared" si="15" ref="J40:P43">+B40</f>
        <v>1997</v>
      </c>
      <c r="K40" s="114">
        <f t="shared" si="15"/>
        <v>41.747</v>
      </c>
      <c r="L40" s="114">
        <f t="shared" si="15"/>
        <v>65.95</v>
      </c>
      <c r="M40" s="114">
        <f t="shared" si="15"/>
        <v>144.926</v>
      </c>
      <c r="N40" s="114">
        <f t="shared" si="15"/>
        <v>112.008</v>
      </c>
      <c r="O40" s="114">
        <f t="shared" si="15"/>
        <v>5.58</v>
      </c>
      <c r="P40" s="114">
        <f t="shared" si="15"/>
        <v>370.21099999999996</v>
      </c>
      <c r="R40">
        <f aca="true" t="shared" si="16" ref="R40:X42">+J40</f>
        <v>1997</v>
      </c>
      <c r="S40" s="114">
        <f t="shared" si="16"/>
        <v>41.747</v>
      </c>
      <c r="T40" s="114">
        <f t="shared" si="16"/>
        <v>65.95</v>
      </c>
      <c r="U40" s="114">
        <f t="shared" si="16"/>
        <v>144.926</v>
      </c>
      <c r="V40" s="114">
        <f t="shared" si="16"/>
        <v>112.008</v>
      </c>
      <c r="W40" s="114">
        <f t="shared" si="16"/>
        <v>5.58</v>
      </c>
      <c r="X40" s="114">
        <f t="shared" si="16"/>
        <v>370.21099999999996</v>
      </c>
    </row>
    <row r="41" spans="2:24" ht="12.75">
      <c r="B41">
        <v>1998</v>
      </c>
      <c r="C41" s="49">
        <v>39.04</v>
      </c>
      <c r="D41" s="49">
        <v>67.183</v>
      </c>
      <c r="E41" s="49">
        <v>154.34</v>
      </c>
      <c r="F41" s="49">
        <v>116.953</v>
      </c>
      <c r="G41" s="49">
        <v>6.277</v>
      </c>
      <c r="H41" s="114">
        <f t="shared" si="12"/>
        <v>383.79299999999995</v>
      </c>
      <c r="J41">
        <f t="shared" si="15"/>
        <v>1998</v>
      </c>
      <c r="K41" s="114">
        <f t="shared" si="15"/>
        <v>39.04</v>
      </c>
      <c r="L41" s="114">
        <f t="shared" si="15"/>
        <v>67.183</v>
      </c>
      <c r="M41" s="114">
        <f t="shared" si="15"/>
        <v>154.34</v>
      </c>
      <c r="N41" s="114">
        <f t="shared" si="15"/>
        <v>116.953</v>
      </c>
      <c r="O41" s="114">
        <f t="shared" si="15"/>
        <v>6.277</v>
      </c>
      <c r="P41" s="114">
        <f t="shared" si="15"/>
        <v>383.79299999999995</v>
      </c>
      <c r="R41">
        <f t="shared" si="16"/>
        <v>1998</v>
      </c>
      <c r="S41" s="114">
        <f t="shared" si="16"/>
        <v>39.04</v>
      </c>
      <c r="T41" s="114">
        <f t="shared" si="16"/>
        <v>67.183</v>
      </c>
      <c r="U41" s="114">
        <f t="shared" si="16"/>
        <v>154.34</v>
      </c>
      <c r="V41" s="114">
        <f t="shared" si="16"/>
        <v>116.953</v>
      </c>
      <c r="W41" s="114">
        <f t="shared" si="16"/>
        <v>6.277</v>
      </c>
      <c r="X41" s="114">
        <f t="shared" si="16"/>
        <v>383.79299999999995</v>
      </c>
    </row>
    <row r="42" spans="2:24" ht="12.75">
      <c r="B42">
        <v>1999</v>
      </c>
      <c r="C42" s="49">
        <v>36.835</v>
      </c>
      <c r="D42" s="49">
        <v>66.655</v>
      </c>
      <c r="E42" s="49">
        <v>150.51</v>
      </c>
      <c r="F42" s="49">
        <v>122.874</v>
      </c>
      <c r="G42" s="49">
        <v>7.184</v>
      </c>
      <c r="H42" s="49">
        <f t="shared" si="12"/>
        <v>384.05800000000005</v>
      </c>
      <c r="I42" s="49"/>
      <c r="J42">
        <f t="shared" si="15"/>
        <v>1999</v>
      </c>
      <c r="K42" s="49">
        <f aca="true" t="shared" si="17" ref="K42:P42">+C42</f>
        <v>36.835</v>
      </c>
      <c r="L42" s="49">
        <f t="shared" si="17"/>
        <v>66.655</v>
      </c>
      <c r="M42" s="49">
        <f t="shared" si="17"/>
        <v>150.51</v>
      </c>
      <c r="N42" s="49">
        <f t="shared" si="17"/>
        <v>122.874</v>
      </c>
      <c r="O42" s="49">
        <f t="shared" si="17"/>
        <v>7.184</v>
      </c>
      <c r="P42" s="49">
        <f t="shared" si="17"/>
        <v>384.05800000000005</v>
      </c>
      <c r="Q42" s="49"/>
      <c r="R42">
        <f t="shared" si="16"/>
        <v>1999</v>
      </c>
      <c r="S42" s="49">
        <f aca="true" t="shared" si="18" ref="S42:X42">+K42</f>
        <v>36.835</v>
      </c>
      <c r="T42" s="49">
        <f t="shared" si="18"/>
        <v>66.655</v>
      </c>
      <c r="U42" s="49">
        <f t="shared" si="18"/>
        <v>150.51</v>
      </c>
      <c r="V42" s="49">
        <f t="shared" si="18"/>
        <v>122.874</v>
      </c>
      <c r="W42" s="49">
        <f t="shared" si="18"/>
        <v>7.184</v>
      </c>
      <c r="X42" s="49">
        <f t="shared" si="18"/>
        <v>384.05800000000005</v>
      </c>
    </row>
    <row r="43" spans="2:24" ht="12.75">
      <c r="B43">
        <v>2000</v>
      </c>
      <c r="C43" s="49">
        <v>34.23</v>
      </c>
      <c r="D43" s="49">
        <v>67.19</v>
      </c>
      <c r="E43" s="49">
        <v>141.894</v>
      </c>
      <c r="F43" s="49">
        <v>142.847</v>
      </c>
      <c r="G43" s="49">
        <v>7.678</v>
      </c>
      <c r="H43" s="49">
        <f t="shared" si="12"/>
        <v>393.839</v>
      </c>
      <c r="I43" s="49"/>
      <c r="J43">
        <f t="shared" si="15"/>
        <v>2000</v>
      </c>
      <c r="K43" s="49">
        <f aca="true" t="shared" si="19" ref="K43:P43">+C43</f>
        <v>34.23</v>
      </c>
      <c r="L43" s="49">
        <f t="shared" si="19"/>
        <v>67.19</v>
      </c>
      <c r="M43" s="49">
        <f t="shared" si="19"/>
        <v>141.894</v>
      </c>
      <c r="N43" s="49">
        <f t="shared" si="19"/>
        <v>142.847</v>
      </c>
      <c r="O43" s="49">
        <f t="shared" si="19"/>
        <v>7.678</v>
      </c>
      <c r="P43" s="49">
        <f t="shared" si="19"/>
        <v>393.839</v>
      </c>
      <c r="Q43" s="49"/>
      <c r="R43">
        <f aca="true" t="shared" si="20" ref="R43:X43">+J43</f>
        <v>2000</v>
      </c>
      <c r="S43" s="49">
        <f t="shared" si="20"/>
        <v>34.23</v>
      </c>
      <c r="T43" s="49">
        <f t="shared" si="20"/>
        <v>67.19</v>
      </c>
      <c r="U43" s="49">
        <f t="shared" si="20"/>
        <v>141.894</v>
      </c>
      <c r="V43" s="49">
        <f t="shared" si="20"/>
        <v>142.847</v>
      </c>
      <c r="W43" s="49">
        <f t="shared" si="20"/>
        <v>7.678</v>
      </c>
      <c r="X43" s="49">
        <f t="shared" si="20"/>
        <v>393.839</v>
      </c>
    </row>
    <row r="44" spans="6:7" ht="12.75">
      <c r="F44" s="114"/>
      <c r="G44" s="114"/>
    </row>
    <row r="45" spans="1:7" ht="12.75">
      <c r="A45" s="1" t="s">
        <v>429</v>
      </c>
      <c r="F45" s="114"/>
      <c r="G45" s="114"/>
    </row>
    <row r="46" spans="1:7" ht="12.75">
      <c r="A46" s="1"/>
      <c r="F46" s="114"/>
      <c r="G46" s="114"/>
    </row>
    <row r="47" spans="1:24" ht="14.25">
      <c r="A47" s="1"/>
      <c r="B47" s="110" t="s">
        <v>177</v>
      </c>
      <c r="C47" s="115"/>
      <c r="D47" s="115"/>
      <c r="E47" s="115"/>
      <c r="F47" s="116" t="s">
        <v>178</v>
      </c>
      <c r="G47" s="114" t="s">
        <v>85</v>
      </c>
      <c r="H47" t="s">
        <v>179</v>
      </c>
      <c r="J47" s="110" t="s">
        <v>269</v>
      </c>
      <c r="K47" s="115"/>
      <c r="L47" s="115"/>
      <c r="M47" s="115"/>
      <c r="N47" s="116" t="s">
        <v>178</v>
      </c>
      <c r="O47" s="114" t="s">
        <v>85</v>
      </c>
      <c r="P47" t="s">
        <v>179</v>
      </c>
      <c r="Q47"/>
      <c r="R47" s="110" t="s">
        <v>270</v>
      </c>
      <c r="S47" s="115"/>
      <c r="T47" s="115"/>
      <c r="U47" s="115"/>
      <c r="V47" s="116" t="s">
        <v>178</v>
      </c>
      <c r="W47" s="114" t="s">
        <v>85</v>
      </c>
      <c r="X47" t="s">
        <v>179</v>
      </c>
    </row>
    <row r="48" spans="3:23" ht="12.75">
      <c r="C48" s="12" t="str">
        <f>+C27</f>
        <v>Denmark</v>
      </c>
      <c r="D48" s="12" t="str">
        <f>+D27</f>
        <v>Finland</v>
      </c>
      <c r="E48" s="12" t="str">
        <f>+E27</f>
        <v>Sweden</v>
      </c>
      <c r="F48" s="114"/>
      <c r="G48" s="114"/>
      <c r="K48" s="12" t="str">
        <f>+K27</f>
        <v>Denmark</v>
      </c>
      <c r="L48" s="12" t="str">
        <f>+L27</f>
        <v>Finland</v>
      </c>
      <c r="M48" s="12" t="str">
        <f>+M27</f>
        <v>Sweden</v>
      </c>
      <c r="N48" s="114"/>
      <c r="O48" s="114"/>
      <c r="P48"/>
      <c r="Q48"/>
      <c r="S48" s="12" t="str">
        <f>+S27</f>
        <v>Denmark</v>
      </c>
      <c r="T48" s="12" t="str">
        <f>+T27</f>
        <v>Finland</v>
      </c>
      <c r="U48" s="12" t="str">
        <f>+U27</f>
        <v>Sweden</v>
      </c>
      <c r="V48" s="114"/>
      <c r="W48" s="114"/>
    </row>
    <row r="49" spans="2:24" ht="12.75">
      <c r="B49">
        <f aca="true" t="shared" si="21" ref="B49:B64">+B28</f>
        <v>1985</v>
      </c>
      <c r="C49" s="12">
        <f aca="true" t="shared" si="22" ref="C49:E64">+C6*C28</f>
        <v>109914.11710613455</v>
      </c>
      <c r="D49" s="12">
        <f t="shared" si="22"/>
        <v>60307.00000000001</v>
      </c>
      <c r="E49" s="12">
        <f t="shared" si="22"/>
        <v>11907.089999999998</v>
      </c>
      <c r="F49" s="114">
        <f aca="true" t="shared" si="23" ref="F49:F60">SUM(C49:E49)/1000</f>
        <v>182.12820710613457</v>
      </c>
      <c r="G49" s="114">
        <f aca="true" t="shared" si="24" ref="G49:G60">+H28</f>
        <v>312.702</v>
      </c>
      <c r="H49" s="48">
        <f aca="true" t="shared" si="25" ref="H49:H60">+F49/G49*1000</f>
        <v>582.433777545825</v>
      </c>
      <c r="I49" s="48"/>
      <c r="J49">
        <f aca="true" t="shared" si="26" ref="J49:J64">+J28</f>
        <v>1985</v>
      </c>
      <c r="K49" s="12">
        <f aca="true" t="shared" si="27" ref="K49:M63">+K6*K28</f>
        <v>72753.9311671384</v>
      </c>
      <c r="L49" s="12">
        <f t="shared" si="27"/>
        <v>30934</v>
      </c>
      <c r="M49" s="12">
        <f t="shared" si="27"/>
        <v>6615.049999999999</v>
      </c>
      <c r="N49" s="114">
        <f aca="true" t="shared" si="28" ref="N49:N60">SUM(K49:M49)/1000</f>
        <v>110.30298116713841</v>
      </c>
      <c r="O49" s="114">
        <f aca="true" t="shared" si="29" ref="O49:O60">+P28</f>
        <v>312.702</v>
      </c>
      <c r="P49" s="48">
        <f aca="true" t="shared" si="30" ref="P49:P60">+N49/O49*1000</f>
        <v>352.74152761139493</v>
      </c>
      <c r="Q49" s="48"/>
      <c r="R49">
        <f aca="true" t="shared" si="31" ref="R49:R64">+R28</f>
        <v>1985</v>
      </c>
      <c r="S49" s="12">
        <f aca="true" t="shared" si="32" ref="S49:U63">S6*S28</f>
        <v>17594.156757372388</v>
      </c>
      <c r="T49" s="12">
        <f t="shared" si="32"/>
        <v>7820</v>
      </c>
      <c r="U49" s="12">
        <f t="shared" si="32"/>
        <v>2778.321</v>
      </c>
      <c r="V49" s="114">
        <f aca="true" t="shared" si="33" ref="V49:V60">SUM(S49:U49)/1000</f>
        <v>28.192477757372387</v>
      </c>
      <c r="W49" s="114">
        <f aca="true" t="shared" si="34" ref="W49:W60">+X28</f>
        <v>312.702</v>
      </c>
      <c r="X49" s="48">
        <f aca="true" t="shared" si="35" ref="X49:X60">+V49/W49*1000</f>
        <v>90.15765091803821</v>
      </c>
    </row>
    <row r="50" spans="2:24" ht="12.75">
      <c r="B50">
        <f t="shared" si="21"/>
        <v>1986</v>
      </c>
      <c r="C50" s="12">
        <f t="shared" si="22"/>
        <v>113803.28140492665</v>
      </c>
      <c r="D50" s="12">
        <f t="shared" si="22"/>
        <v>45976</v>
      </c>
      <c r="E50" s="12">
        <f t="shared" si="22"/>
        <v>12026.880000000001</v>
      </c>
      <c r="F50" s="114">
        <f t="shared" si="23"/>
        <v>171.80616140492666</v>
      </c>
      <c r="G50" s="114">
        <f t="shared" si="24"/>
        <v>310.1921111111111</v>
      </c>
      <c r="H50" s="12">
        <f t="shared" si="25"/>
        <v>553.8701831891061</v>
      </c>
      <c r="I50" s="12"/>
      <c r="J50">
        <f t="shared" si="26"/>
        <v>1986</v>
      </c>
      <c r="K50" s="12">
        <f t="shared" si="27"/>
        <v>77597.48295556285</v>
      </c>
      <c r="L50" s="12">
        <f t="shared" si="27"/>
        <v>27684.999999999996</v>
      </c>
      <c r="M50" s="12">
        <f t="shared" si="27"/>
        <v>6681.6</v>
      </c>
      <c r="N50" s="114">
        <f t="shared" si="28"/>
        <v>111.96408295556286</v>
      </c>
      <c r="O50" s="114">
        <f t="shared" si="29"/>
        <v>310.1921111111111</v>
      </c>
      <c r="P50" s="12">
        <f t="shared" si="30"/>
        <v>360.95077516480495</v>
      </c>
      <c r="R50">
        <f t="shared" si="31"/>
        <v>1986</v>
      </c>
      <c r="S50" s="12">
        <f t="shared" si="32"/>
        <v>18795.25930795977</v>
      </c>
      <c r="T50" s="12">
        <f t="shared" si="32"/>
        <v>7168.000000000001</v>
      </c>
      <c r="U50" s="12">
        <f t="shared" si="32"/>
        <v>2539.0080000000003</v>
      </c>
      <c r="V50" s="114">
        <f t="shared" si="33"/>
        <v>28.50226730795977</v>
      </c>
      <c r="W50" s="114">
        <f t="shared" si="34"/>
        <v>310.1921111111111</v>
      </c>
      <c r="X50" s="12">
        <f t="shared" si="35"/>
        <v>91.88585488478212</v>
      </c>
    </row>
    <row r="51" spans="2:24" ht="12.75">
      <c r="B51">
        <f t="shared" si="21"/>
        <v>1987</v>
      </c>
      <c r="C51" s="12">
        <f t="shared" si="22"/>
        <v>97830.06560485043</v>
      </c>
      <c r="D51" s="12">
        <f t="shared" si="22"/>
        <v>51955</v>
      </c>
      <c r="E51" s="12">
        <f t="shared" si="22"/>
        <v>11359.359999999999</v>
      </c>
      <c r="F51" s="114">
        <f t="shared" si="23"/>
        <v>161.1444256048504</v>
      </c>
      <c r="G51" s="114">
        <f t="shared" si="24"/>
        <v>328.2788888888889</v>
      </c>
      <c r="H51" s="12">
        <f t="shared" si="25"/>
        <v>490.8766023616957</v>
      </c>
      <c r="I51" s="12"/>
      <c r="J51">
        <f t="shared" si="26"/>
        <v>1987</v>
      </c>
      <c r="K51" s="12">
        <f t="shared" si="27"/>
        <v>72479.03460444685</v>
      </c>
      <c r="L51" s="12">
        <f t="shared" si="27"/>
        <v>32552</v>
      </c>
      <c r="M51" s="12">
        <f t="shared" si="27"/>
        <v>5679.679999999999</v>
      </c>
      <c r="N51" s="114">
        <f t="shared" si="28"/>
        <v>110.71071460444684</v>
      </c>
      <c r="O51" s="114">
        <f t="shared" si="29"/>
        <v>328.2788888888889</v>
      </c>
      <c r="P51" s="12">
        <f t="shared" si="30"/>
        <v>337.2459160537691</v>
      </c>
      <c r="R51">
        <f t="shared" si="31"/>
        <v>1987</v>
      </c>
      <c r="S51" s="12">
        <f t="shared" si="32"/>
        <v>17482.23272358677</v>
      </c>
      <c r="T51" s="12">
        <f t="shared" si="32"/>
        <v>8248</v>
      </c>
      <c r="U51" s="12">
        <f t="shared" si="32"/>
        <v>2129.8799999999997</v>
      </c>
      <c r="V51" s="114">
        <f t="shared" si="33"/>
        <v>27.86011272358677</v>
      </c>
      <c r="W51" s="114">
        <f t="shared" si="34"/>
        <v>328.2788888888889</v>
      </c>
      <c r="X51" s="12">
        <f t="shared" si="35"/>
        <v>84.86720793372875</v>
      </c>
    </row>
    <row r="52" spans="2:24" ht="12.75">
      <c r="B52">
        <f t="shared" si="21"/>
        <v>1988</v>
      </c>
      <c r="C52" s="12">
        <f t="shared" si="22"/>
        <v>99722.27614320179</v>
      </c>
      <c r="D52" s="12">
        <f t="shared" si="22"/>
        <v>47515</v>
      </c>
      <c r="E52" s="12">
        <f t="shared" si="22"/>
        <v>7069.499999999999</v>
      </c>
      <c r="F52" s="114">
        <f t="shared" si="23"/>
        <v>154.3067761432018</v>
      </c>
      <c r="G52" s="114">
        <f t="shared" si="24"/>
        <v>332.50699999999995</v>
      </c>
      <c r="H52" s="12">
        <f t="shared" si="25"/>
        <v>464.0707598432569</v>
      </c>
      <c r="I52" s="12"/>
      <c r="J52">
        <f t="shared" si="26"/>
        <v>1988</v>
      </c>
      <c r="K52" s="12">
        <f t="shared" si="27"/>
        <v>67023.53234796596</v>
      </c>
      <c r="L52" s="12">
        <f t="shared" si="27"/>
        <v>33946</v>
      </c>
      <c r="M52" s="12">
        <f t="shared" si="27"/>
        <v>5655.599999999999</v>
      </c>
      <c r="N52" s="114">
        <f t="shared" si="28"/>
        <v>106.62513234796596</v>
      </c>
      <c r="O52" s="114">
        <f t="shared" si="29"/>
        <v>332.50699999999995</v>
      </c>
      <c r="P52" s="12">
        <f t="shared" si="30"/>
        <v>320.6703388138174</v>
      </c>
      <c r="R52">
        <f t="shared" si="31"/>
        <v>1988</v>
      </c>
      <c r="S52" s="12">
        <f t="shared" si="32"/>
        <v>16187.402595601896</v>
      </c>
      <c r="T52" s="12">
        <f t="shared" si="32"/>
        <v>8578</v>
      </c>
      <c r="U52" s="12">
        <f t="shared" si="32"/>
        <v>1838.0699999999997</v>
      </c>
      <c r="V52" s="114">
        <f t="shared" si="33"/>
        <v>26.603472595601897</v>
      </c>
      <c r="W52" s="114">
        <f t="shared" si="34"/>
        <v>332.50699999999995</v>
      </c>
      <c r="X52" s="12">
        <f t="shared" si="35"/>
        <v>80.0087595016102</v>
      </c>
    </row>
    <row r="53" spans="2:24" ht="12.75">
      <c r="B53">
        <f t="shared" si="21"/>
        <v>1989</v>
      </c>
      <c r="C53" s="12">
        <f t="shared" si="22"/>
        <v>75508.87013155337</v>
      </c>
      <c r="D53" s="12">
        <f t="shared" si="22"/>
        <v>41987</v>
      </c>
      <c r="E53" s="12">
        <f t="shared" si="22"/>
        <v>4185.66</v>
      </c>
      <c r="F53" s="114">
        <f t="shared" si="23"/>
        <v>121.68153013155337</v>
      </c>
      <c r="G53" s="114">
        <f t="shared" si="24"/>
        <v>334.56905555555556</v>
      </c>
      <c r="H53" s="12">
        <f t="shared" si="25"/>
        <v>363.69630756646</v>
      </c>
      <c r="I53" s="12"/>
      <c r="J53">
        <f t="shared" si="26"/>
        <v>1989</v>
      </c>
      <c r="K53" s="12">
        <f t="shared" si="27"/>
        <v>50650.39879139394</v>
      </c>
      <c r="L53" s="12">
        <f t="shared" si="27"/>
        <v>32103</v>
      </c>
      <c r="M53" s="12">
        <f t="shared" si="27"/>
        <v>5580.879999999999</v>
      </c>
      <c r="N53" s="114">
        <f t="shared" si="28"/>
        <v>88.33427879139394</v>
      </c>
      <c r="O53" s="114">
        <f t="shared" si="29"/>
        <v>334.56905555555556</v>
      </c>
      <c r="P53" s="12">
        <f t="shared" si="30"/>
        <v>264.0240551975553</v>
      </c>
      <c r="R53">
        <f t="shared" si="31"/>
        <v>1989</v>
      </c>
      <c r="S53" s="12">
        <f t="shared" si="32"/>
        <v>12284.758068174453</v>
      </c>
      <c r="T53" s="12">
        <f t="shared" si="32"/>
        <v>8207</v>
      </c>
      <c r="U53" s="12">
        <f t="shared" si="32"/>
        <v>0</v>
      </c>
      <c r="V53" s="114">
        <f t="shared" si="33"/>
        <v>20.491758068174452</v>
      </c>
      <c r="W53" s="114">
        <f t="shared" si="34"/>
        <v>334.56905555555556</v>
      </c>
      <c r="X53" s="12">
        <f t="shared" si="35"/>
        <v>61.24821685659979</v>
      </c>
    </row>
    <row r="54" spans="2:24" ht="12.75">
      <c r="B54">
        <f t="shared" si="21"/>
        <v>1990</v>
      </c>
      <c r="C54" s="12">
        <f t="shared" si="22"/>
        <v>72814.10701876302</v>
      </c>
      <c r="D54" s="12">
        <f t="shared" si="22"/>
        <v>52105</v>
      </c>
      <c r="E54" s="12">
        <f t="shared" si="22"/>
        <v>4264.71</v>
      </c>
      <c r="F54" s="114">
        <f t="shared" si="23"/>
        <v>129.18381701876302</v>
      </c>
      <c r="G54" s="114">
        <f t="shared" si="24"/>
        <v>342.56983333333335</v>
      </c>
      <c r="H54" s="48">
        <f t="shared" si="25"/>
        <v>377.1021393266181</v>
      </c>
      <c r="I54" s="48"/>
      <c r="J54">
        <f t="shared" si="26"/>
        <v>1990</v>
      </c>
      <c r="K54" s="12">
        <f t="shared" si="27"/>
        <v>57541.50104239055</v>
      </c>
      <c r="L54" s="12">
        <f t="shared" si="27"/>
        <v>37702</v>
      </c>
      <c r="M54" s="12">
        <f t="shared" si="27"/>
        <v>4264.71</v>
      </c>
      <c r="N54" s="114">
        <f t="shared" si="28"/>
        <v>99.50821104239056</v>
      </c>
      <c r="O54" s="114">
        <f t="shared" si="29"/>
        <v>342.56983333333335</v>
      </c>
      <c r="P54" s="48">
        <f t="shared" si="30"/>
        <v>290.4756968065116</v>
      </c>
      <c r="Q54" s="48"/>
      <c r="R54">
        <f t="shared" si="31"/>
        <v>1990</v>
      </c>
      <c r="S54" s="12">
        <f t="shared" si="32"/>
        <v>13883.630993745657</v>
      </c>
      <c r="T54" s="12">
        <f t="shared" si="32"/>
        <v>9689</v>
      </c>
      <c r="U54" s="12">
        <f t="shared" si="32"/>
        <v>1563.727</v>
      </c>
      <c r="V54" s="114">
        <f t="shared" si="33"/>
        <v>25.136357993745655</v>
      </c>
      <c r="W54" s="114">
        <f t="shared" si="34"/>
        <v>342.56983333333335</v>
      </c>
      <c r="X54" s="48">
        <f t="shared" si="35"/>
        <v>73.37586543788586</v>
      </c>
    </row>
    <row r="55" spans="2:24" ht="12.75">
      <c r="B55">
        <f t="shared" si="21"/>
        <v>1991</v>
      </c>
      <c r="C55" s="12">
        <f t="shared" si="22"/>
        <v>116220.10356879329</v>
      </c>
      <c r="D55" s="12">
        <f t="shared" si="22"/>
        <v>40307</v>
      </c>
      <c r="E55" s="12">
        <f t="shared" si="22"/>
        <v>4277.37</v>
      </c>
      <c r="F55" s="114">
        <f t="shared" si="23"/>
        <v>160.80447356879327</v>
      </c>
      <c r="G55" s="114">
        <f t="shared" si="24"/>
        <v>345.68905555555557</v>
      </c>
      <c r="H55" s="12">
        <f t="shared" si="25"/>
        <v>465.1708550922013</v>
      </c>
      <c r="I55" s="12"/>
      <c r="J55">
        <f t="shared" si="26"/>
        <v>1991</v>
      </c>
      <c r="K55" s="12">
        <f t="shared" si="27"/>
        <v>84279.16274528</v>
      </c>
      <c r="L55" s="12">
        <f t="shared" si="27"/>
        <v>39884</v>
      </c>
      <c r="M55" s="12">
        <f t="shared" si="27"/>
        <v>4277.37</v>
      </c>
      <c r="N55" s="114">
        <f t="shared" si="28"/>
        <v>128.44053274528</v>
      </c>
      <c r="O55" s="114">
        <f t="shared" si="29"/>
        <v>345.68905555555557</v>
      </c>
      <c r="P55" s="12">
        <f t="shared" si="30"/>
        <v>371.5493177499175</v>
      </c>
      <c r="R55">
        <f t="shared" si="31"/>
        <v>1991</v>
      </c>
      <c r="S55" s="12">
        <f t="shared" si="32"/>
        <v>20318.277544703808</v>
      </c>
      <c r="T55" s="12">
        <f t="shared" si="32"/>
        <v>10688</v>
      </c>
      <c r="U55" s="12">
        <f t="shared" si="32"/>
        <v>0</v>
      </c>
      <c r="V55" s="114">
        <f t="shared" si="33"/>
        <v>31.006277544703806</v>
      </c>
      <c r="W55" s="114">
        <f t="shared" si="34"/>
        <v>345.68905555555557</v>
      </c>
      <c r="X55" s="12">
        <f t="shared" si="35"/>
        <v>89.69412553392452</v>
      </c>
    </row>
    <row r="56" spans="2:24" ht="12.75">
      <c r="B56">
        <f t="shared" si="21"/>
        <v>1992</v>
      </c>
      <c r="C56" s="12">
        <f t="shared" si="22"/>
        <v>78542.37426650042</v>
      </c>
      <c r="D56" s="12">
        <f t="shared" si="22"/>
        <v>25761</v>
      </c>
      <c r="E56" s="12">
        <f t="shared" si="22"/>
        <v>2820.76</v>
      </c>
      <c r="F56" s="114">
        <f t="shared" si="23"/>
        <v>107.12413426650042</v>
      </c>
      <c r="G56" s="114">
        <f t="shared" si="24"/>
        <v>345.26722222222224</v>
      </c>
      <c r="H56" s="12">
        <f t="shared" si="25"/>
        <v>310.2644194749328</v>
      </c>
      <c r="I56" s="12"/>
      <c r="J56">
        <f t="shared" si="26"/>
        <v>1992</v>
      </c>
      <c r="K56" s="12">
        <f t="shared" si="27"/>
        <v>64761.208443278294</v>
      </c>
      <c r="L56" s="12">
        <f t="shared" si="27"/>
        <v>31132.999999999996</v>
      </c>
      <c r="M56" s="12">
        <f t="shared" si="27"/>
        <v>4231.14</v>
      </c>
      <c r="N56" s="114">
        <f t="shared" si="28"/>
        <v>100.12534844327828</v>
      </c>
      <c r="O56" s="114">
        <f t="shared" si="29"/>
        <v>345.26722222222224</v>
      </c>
      <c r="P56" s="12">
        <f t="shared" si="30"/>
        <v>289.99378452100854</v>
      </c>
      <c r="R56">
        <f t="shared" si="31"/>
        <v>1992</v>
      </c>
      <c r="S56" s="12">
        <f t="shared" si="32"/>
        <v>15950.143697197005</v>
      </c>
      <c r="T56" s="12">
        <f t="shared" si="32"/>
        <v>8498</v>
      </c>
      <c r="U56" s="12">
        <f t="shared" si="32"/>
        <v>0</v>
      </c>
      <c r="V56" s="114">
        <f t="shared" si="33"/>
        <v>24.448143697197004</v>
      </c>
      <c r="W56" s="114">
        <f t="shared" si="34"/>
        <v>345.26722222222224</v>
      </c>
      <c r="X56" s="12">
        <f t="shared" si="35"/>
        <v>70.80933874881872</v>
      </c>
    </row>
    <row r="57" spans="2:24" ht="12.75">
      <c r="B57">
        <f t="shared" si="21"/>
        <v>1993</v>
      </c>
      <c r="C57" s="12">
        <f t="shared" si="22"/>
        <v>59905.398951516865</v>
      </c>
      <c r="D57" s="12">
        <f t="shared" si="22"/>
        <v>27539</v>
      </c>
      <c r="E57" s="12">
        <f t="shared" si="22"/>
        <v>2816.42</v>
      </c>
      <c r="F57" s="114">
        <f t="shared" si="23"/>
        <v>90.26081895151687</v>
      </c>
      <c r="G57" s="114">
        <f t="shared" si="24"/>
        <v>353.26694444444445</v>
      </c>
      <c r="H57" s="12">
        <f t="shared" si="25"/>
        <v>255.50315525123096</v>
      </c>
      <c r="I57" s="12"/>
      <c r="J57">
        <f t="shared" si="26"/>
        <v>1993</v>
      </c>
      <c r="K57" s="12">
        <f t="shared" si="27"/>
        <v>51750.2423654601</v>
      </c>
      <c r="L57" s="12">
        <f t="shared" si="27"/>
        <v>32971</v>
      </c>
      <c r="M57" s="12">
        <f t="shared" si="27"/>
        <v>4224.63</v>
      </c>
      <c r="N57" s="114">
        <f t="shared" si="28"/>
        <v>88.9458723654601</v>
      </c>
      <c r="O57" s="114">
        <f t="shared" si="29"/>
        <v>353.26694444444445</v>
      </c>
      <c r="P57" s="12">
        <f t="shared" si="30"/>
        <v>251.78090892522758</v>
      </c>
      <c r="R57">
        <f t="shared" si="31"/>
        <v>1993</v>
      </c>
      <c r="S57" s="12">
        <f t="shared" si="32"/>
        <v>16693.83887803152</v>
      </c>
      <c r="T57" s="12">
        <f t="shared" si="32"/>
        <v>10756.999999999998</v>
      </c>
      <c r="U57" s="12">
        <f t="shared" si="32"/>
        <v>0</v>
      </c>
      <c r="V57" s="114">
        <f t="shared" si="33"/>
        <v>27.450838878031522</v>
      </c>
      <c r="W57" s="114">
        <f t="shared" si="34"/>
        <v>353.26694444444445</v>
      </c>
      <c r="X57" s="12">
        <f t="shared" si="35"/>
        <v>77.70565378315067</v>
      </c>
    </row>
    <row r="58" spans="2:24" ht="12.75">
      <c r="B58">
        <f t="shared" si="21"/>
        <v>1994</v>
      </c>
      <c r="C58" s="12">
        <f t="shared" si="22"/>
        <v>61250.96420414304</v>
      </c>
      <c r="D58" s="12">
        <f t="shared" si="22"/>
        <v>28490</v>
      </c>
      <c r="E58" s="12">
        <f t="shared" si="22"/>
        <v>4955.616</v>
      </c>
      <c r="F58" s="114">
        <f t="shared" si="23"/>
        <v>94.69658020414303</v>
      </c>
      <c r="G58" s="114">
        <f t="shared" si="24"/>
        <v>353.19994444444444</v>
      </c>
      <c r="H58" s="98">
        <f t="shared" si="25"/>
        <v>268.1104051505253</v>
      </c>
      <c r="I58" s="48"/>
      <c r="J58">
        <f t="shared" si="26"/>
        <v>1994</v>
      </c>
      <c r="K58" s="12">
        <f t="shared" si="27"/>
        <v>54510.380811661176</v>
      </c>
      <c r="L58" s="12">
        <f t="shared" si="27"/>
        <v>35376</v>
      </c>
      <c r="M58" s="12">
        <f t="shared" si="27"/>
        <v>3992.0240000000003</v>
      </c>
      <c r="N58" s="114">
        <f t="shared" si="28"/>
        <v>93.87840481166118</v>
      </c>
      <c r="O58" s="114">
        <f t="shared" si="29"/>
        <v>353.19994444444444</v>
      </c>
      <c r="P58" s="98">
        <f t="shared" si="30"/>
        <v>265.7939399150373</v>
      </c>
      <c r="Q58" s="48"/>
      <c r="R58">
        <f t="shared" si="31"/>
        <v>1994</v>
      </c>
      <c r="S58" s="12">
        <f t="shared" si="32"/>
        <v>18350.730591027408</v>
      </c>
      <c r="T58" s="12">
        <f t="shared" si="32"/>
        <v>15057</v>
      </c>
      <c r="U58" s="12">
        <f t="shared" si="32"/>
        <v>3028.4320000000002</v>
      </c>
      <c r="V58" s="114">
        <f t="shared" si="33"/>
        <v>36.43616259102741</v>
      </c>
      <c r="W58" s="114">
        <f t="shared" si="34"/>
        <v>353.19994444444444</v>
      </c>
      <c r="X58" s="48">
        <f t="shared" si="35"/>
        <v>103.16015946247843</v>
      </c>
    </row>
    <row r="59" spans="2:24" s="129" customFormat="1" ht="12.75">
      <c r="B59" s="129">
        <f t="shared" si="21"/>
        <v>1995</v>
      </c>
      <c r="C59" s="12">
        <f t="shared" si="22"/>
        <v>50552.743007589</v>
      </c>
      <c r="D59" s="12">
        <f t="shared" si="22"/>
        <v>23512.412</v>
      </c>
      <c r="E59" s="12">
        <f t="shared" si="22"/>
        <v>4012.708</v>
      </c>
      <c r="F59" s="130">
        <f t="shared" si="23"/>
        <v>78.077863007589</v>
      </c>
      <c r="G59" s="130">
        <f t="shared" si="24"/>
        <v>362.8559444444445</v>
      </c>
      <c r="H59" s="128">
        <f t="shared" si="25"/>
        <v>215.1759236771804</v>
      </c>
      <c r="I59" s="128"/>
      <c r="J59" s="129">
        <f t="shared" si="26"/>
        <v>1995</v>
      </c>
      <c r="K59" s="12">
        <f t="shared" si="27"/>
        <v>40282.52608235985</v>
      </c>
      <c r="L59" s="12">
        <f t="shared" si="27"/>
        <v>26421.163999999997</v>
      </c>
      <c r="M59" s="12">
        <f t="shared" si="27"/>
        <v>4012.708</v>
      </c>
      <c r="N59" s="130">
        <f t="shared" si="28"/>
        <v>70.71639808235986</v>
      </c>
      <c r="O59" s="130">
        <f t="shared" si="29"/>
        <v>362.8559444444445</v>
      </c>
      <c r="P59" s="128">
        <f t="shared" si="30"/>
        <v>194.8883549107378</v>
      </c>
      <c r="Q59" s="128"/>
      <c r="R59" s="129">
        <f t="shared" si="31"/>
        <v>1995</v>
      </c>
      <c r="S59" s="12">
        <f t="shared" si="32"/>
        <v>14560.832475909057</v>
      </c>
      <c r="T59" s="12">
        <f t="shared" si="32"/>
        <v>12725.789999999999</v>
      </c>
      <c r="U59" s="12">
        <f t="shared" si="32"/>
        <v>3152.842</v>
      </c>
      <c r="V59" s="130">
        <f t="shared" si="33"/>
        <v>30.439464475909055</v>
      </c>
      <c r="W59" s="130">
        <f t="shared" si="34"/>
        <v>362.8559444444445</v>
      </c>
      <c r="X59" s="128">
        <f t="shared" si="35"/>
        <v>83.88856498551735</v>
      </c>
    </row>
    <row r="60" spans="2:24" ht="12.75">
      <c r="B60">
        <f t="shared" si="21"/>
        <v>1996</v>
      </c>
      <c r="C60" s="12">
        <f t="shared" si="22"/>
        <v>89869.23130953069</v>
      </c>
      <c r="D60" s="12">
        <f t="shared" si="22"/>
        <v>28102.071024995857</v>
      </c>
      <c r="E60" s="12">
        <f t="shared" si="22"/>
        <v>6936.6630000000005</v>
      </c>
      <c r="F60" s="114">
        <f t="shared" si="23"/>
        <v>124.90796533452655</v>
      </c>
      <c r="G60" s="114">
        <f t="shared" si="24"/>
        <v>362.728</v>
      </c>
      <c r="H60" s="12">
        <f t="shared" si="25"/>
        <v>344.3571087275494</v>
      </c>
      <c r="I60" s="128"/>
      <c r="J60">
        <f t="shared" si="26"/>
        <v>1996</v>
      </c>
      <c r="K60" s="12">
        <f t="shared" si="27"/>
        <v>74838.10407718019</v>
      </c>
      <c r="L60" s="12">
        <f t="shared" si="27"/>
        <v>31398.375570655862</v>
      </c>
      <c r="M60" s="12">
        <f t="shared" si="27"/>
        <v>8024.767000000001</v>
      </c>
      <c r="N60" s="114">
        <f t="shared" si="28"/>
        <v>114.26124664783606</v>
      </c>
      <c r="O60" s="114">
        <f t="shared" si="29"/>
        <v>362.728</v>
      </c>
      <c r="P60" s="12">
        <f t="shared" si="30"/>
        <v>315.0053115498005</v>
      </c>
      <c r="R60">
        <f t="shared" si="31"/>
        <v>1996</v>
      </c>
      <c r="S60" s="12">
        <f t="shared" si="32"/>
        <v>26896.325044827445</v>
      </c>
      <c r="T60" s="12">
        <f t="shared" si="32"/>
        <v>18026.196832954156</v>
      </c>
      <c r="U60" s="12">
        <f t="shared" si="32"/>
        <v>4216.403</v>
      </c>
      <c r="V60" s="114">
        <f t="shared" si="33"/>
        <v>49.138924877781605</v>
      </c>
      <c r="W60" s="114">
        <f t="shared" si="34"/>
        <v>362.728</v>
      </c>
      <c r="X60" s="12">
        <f t="shared" si="35"/>
        <v>135.47044859448846</v>
      </c>
    </row>
    <row r="61" spans="2:24" ht="12.75">
      <c r="B61">
        <f t="shared" si="21"/>
        <v>1997</v>
      </c>
      <c r="C61" s="12">
        <f t="shared" si="22"/>
        <v>43825.106635387616</v>
      </c>
      <c r="D61" s="12">
        <f t="shared" si="22"/>
        <v>25061</v>
      </c>
      <c r="E61" s="12">
        <f t="shared" si="22"/>
        <v>2028.964</v>
      </c>
      <c r="F61" s="114">
        <f>SUM(C61:E61)/1000</f>
        <v>70.91507063538762</v>
      </c>
      <c r="G61" s="114">
        <f>+H40</f>
        <v>370.21099999999996</v>
      </c>
      <c r="H61" s="12">
        <f>+F61/G61*1000</f>
        <v>191.55311602137058</v>
      </c>
      <c r="I61" s="128"/>
      <c r="J61">
        <f t="shared" si="26"/>
        <v>1997</v>
      </c>
      <c r="K61" s="12">
        <f t="shared" si="27"/>
        <v>47234.51618480502</v>
      </c>
      <c r="L61" s="12">
        <f t="shared" si="27"/>
        <v>27699</v>
      </c>
      <c r="M61" s="12">
        <f t="shared" si="27"/>
        <v>3043.446</v>
      </c>
      <c r="N61" s="114">
        <f>SUM(K61:M61)/1000</f>
        <v>77.97696218480502</v>
      </c>
      <c r="O61" s="114">
        <f>+P40</f>
        <v>370.21099999999996</v>
      </c>
      <c r="P61" s="12">
        <f>+N61/O61*1000</f>
        <v>210.62843131296754</v>
      </c>
      <c r="R61">
        <f t="shared" si="31"/>
        <v>1997</v>
      </c>
      <c r="S61" s="12">
        <f t="shared" si="32"/>
        <v>19182.756944067787</v>
      </c>
      <c r="T61" s="12">
        <f t="shared" si="32"/>
        <v>14509</v>
      </c>
      <c r="U61" s="12">
        <f t="shared" si="32"/>
        <v>1739.1119999999999</v>
      </c>
      <c r="V61" s="114">
        <f>SUM(S61:U61)/1000</f>
        <v>35.43086894406779</v>
      </c>
      <c r="W61" s="114">
        <f>+X40</f>
        <v>370.21099999999996</v>
      </c>
      <c r="X61" s="12">
        <f>+V61/W61*1000</f>
        <v>95.70452780729852</v>
      </c>
    </row>
    <row r="62" spans="2:24" ht="12.75">
      <c r="B62">
        <f t="shared" si="21"/>
        <v>1998</v>
      </c>
      <c r="C62" s="12">
        <f t="shared" si="22"/>
        <v>30281.705851055063</v>
      </c>
      <c r="D62" s="12">
        <f t="shared" si="22"/>
        <v>18811.24</v>
      </c>
      <c r="E62" s="12">
        <f t="shared" si="22"/>
        <v>2006.42</v>
      </c>
      <c r="F62" s="114">
        <f>SUM(C62:E62)/1000</f>
        <v>51.09936585105506</v>
      </c>
      <c r="G62" s="114">
        <f>+H41</f>
        <v>383.79299999999995</v>
      </c>
      <c r="H62" s="12">
        <f>+F62/G62*1000</f>
        <v>133.14303765585893</v>
      </c>
      <c r="I62" s="128"/>
      <c r="J62">
        <f t="shared" si="26"/>
        <v>1998</v>
      </c>
      <c r="K62" s="12">
        <f t="shared" si="27"/>
        <v>35850.54813312848</v>
      </c>
      <c r="L62" s="12">
        <f t="shared" si="27"/>
        <v>20826.730000000003</v>
      </c>
      <c r="M62" s="12">
        <f t="shared" si="27"/>
        <v>3086.8</v>
      </c>
      <c r="N62" s="114">
        <f>SUM(K62:M62)/1000</f>
        <v>59.764078133128486</v>
      </c>
      <c r="O62" s="114">
        <f>+P41</f>
        <v>383.79299999999995</v>
      </c>
      <c r="P62" s="12">
        <f>+N62/O62*1000</f>
        <v>155.71956271513156</v>
      </c>
      <c r="R62">
        <f t="shared" si="31"/>
        <v>1998</v>
      </c>
      <c r="S62" s="12">
        <f t="shared" si="32"/>
        <v>16185.88185506918</v>
      </c>
      <c r="T62" s="12">
        <f t="shared" si="32"/>
        <v>11421.11</v>
      </c>
      <c r="U62" s="12">
        <f t="shared" si="32"/>
        <v>1697.74</v>
      </c>
      <c r="V62" s="114">
        <f>SUM(S62:U62)/1000</f>
        <v>29.304731855069182</v>
      </c>
      <c r="W62" s="114">
        <f>+X41</f>
        <v>383.79299999999995</v>
      </c>
      <c r="X62" s="12">
        <f>+V62/W62*1000</f>
        <v>76.35556629503192</v>
      </c>
    </row>
    <row r="63" spans="2:24" ht="12.75">
      <c r="B63">
        <f t="shared" si="21"/>
        <v>1999</v>
      </c>
      <c r="C63" s="12">
        <f t="shared" si="22"/>
        <v>20591.530794404465</v>
      </c>
      <c r="D63" s="12">
        <f t="shared" si="22"/>
        <v>18663.4</v>
      </c>
      <c r="E63" s="12">
        <f t="shared" si="22"/>
        <v>1956.6299999999999</v>
      </c>
      <c r="F63" s="114">
        <f>SUM(C63:E63)/1000</f>
        <v>41.21156079440447</v>
      </c>
      <c r="G63" s="114">
        <f>+H42</f>
        <v>384.05800000000005</v>
      </c>
      <c r="H63" s="12">
        <f>+F63/G63*1000</f>
        <v>107.30556529067086</v>
      </c>
      <c r="I63" s="128"/>
      <c r="J63">
        <f t="shared" si="26"/>
        <v>1999</v>
      </c>
      <c r="K63" s="12">
        <f t="shared" si="27"/>
        <v>28307.232484289965</v>
      </c>
      <c r="L63" s="12">
        <f t="shared" si="27"/>
        <v>21329.6</v>
      </c>
      <c r="M63" s="12">
        <f t="shared" si="27"/>
        <v>2859.6899999999996</v>
      </c>
      <c r="N63" s="114">
        <f>SUM(K63:M63)/1000</f>
        <v>52.49652248428996</v>
      </c>
      <c r="O63" s="114">
        <f>+P42</f>
        <v>384.05800000000005</v>
      </c>
      <c r="P63" s="12">
        <f>+N63/O63*1000</f>
        <v>136.68904822784566</v>
      </c>
      <c r="R63">
        <f t="shared" si="31"/>
        <v>1999</v>
      </c>
      <c r="S63" s="12">
        <f t="shared" si="32"/>
        <v>13740.414728257769</v>
      </c>
      <c r="T63" s="12">
        <f t="shared" si="32"/>
        <v>11331.35</v>
      </c>
      <c r="U63" s="12">
        <f t="shared" si="32"/>
        <v>1655.61</v>
      </c>
      <c r="V63" s="114">
        <f>SUM(S63:U63)/1000</f>
        <v>26.727374728257768</v>
      </c>
      <c r="W63" s="114">
        <f>+X42</f>
        <v>384.05800000000005</v>
      </c>
      <c r="X63" s="12">
        <f>+V63/W63*1000</f>
        <v>69.59202705908422</v>
      </c>
    </row>
    <row r="64" spans="2:24" ht="12.75">
      <c r="B64">
        <f t="shared" si="21"/>
        <v>2000</v>
      </c>
      <c r="C64" s="12">
        <f t="shared" si="22"/>
        <v>6948.69</v>
      </c>
      <c r="D64" s="12">
        <f t="shared" si="22"/>
        <v>18813.2</v>
      </c>
      <c r="E64" s="12">
        <f t="shared" si="22"/>
        <v>1844.622</v>
      </c>
      <c r="F64" s="114">
        <f>SUM(C64:E64)/1000</f>
        <v>27.606512</v>
      </c>
      <c r="G64" s="114">
        <f>+H43</f>
        <v>393.839</v>
      </c>
      <c r="H64" s="12">
        <f>+F64/G64*1000</f>
        <v>70.09593260190078</v>
      </c>
      <c r="J64">
        <f t="shared" si="26"/>
        <v>2000</v>
      </c>
      <c r="K64" s="12">
        <f>+K21*K43</f>
        <v>23207.94</v>
      </c>
      <c r="L64" s="12">
        <f>+L21*L43</f>
        <v>20828.899999999998</v>
      </c>
      <c r="M64" s="12">
        <f>+M21*M43</f>
        <v>2554.092</v>
      </c>
      <c r="N64" s="114">
        <f>SUM(K64:M64)/1000</f>
        <v>46.590931999999995</v>
      </c>
      <c r="O64" s="114">
        <f>+P43</f>
        <v>393.839</v>
      </c>
      <c r="P64" s="12">
        <f>+N64/O64*1000</f>
        <v>118.29943707961881</v>
      </c>
      <c r="R64">
        <f t="shared" si="31"/>
        <v>2000</v>
      </c>
      <c r="S64" s="12">
        <f>S21*S43</f>
        <v>13041.63</v>
      </c>
      <c r="T64" s="12">
        <f>T21*T43</f>
        <v>11422.3</v>
      </c>
      <c r="U64" s="12">
        <f>U21*U43</f>
        <v>1702.728</v>
      </c>
      <c r="V64" s="114">
        <f>SUM(S64:U64)/1000</f>
        <v>26.166657999999998</v>
      </c>
      <c r="W64" s="114">
        <f>+X43</f>
        <v>393.839</v>
      </c>
      <c r="X64" s="12">
        <f>+V64/W64*1000</f>
        <v>66.4399868981995</v>
      </c>
    </row>
    <row r="65" spans="14:24" ht="12.75">
      <c r="N65" s="114"/>
      <c r="O65" s="114"/>
      <c r="V65" s="114"/>
      <c r="W65" s="114"/>
      <c r="X65" s="12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49" r:id="rId1"/>
  <headerFooter alignWithMargins="0">
    <oddFooter>&amp;CNordel 1999&amp;R&amp;D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2"/>
  <headerFooter alignWithMargins="0">
    <oddFooter>&amp;CNordel 1999&amp;R&amp;D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140625" style="0" customWidth="1"/>
    <col min="2" max="2" width="17.28125" style="0" customWidth="1"/>
    <col min="3" max="3" width="12.8515625" style="2" customWidth="1"/>
    <col min="4" max="4" width="8.8515625" style="0" customWidth="1"/>
  </cols>
  <sheetData>
    <row r="1" spans="1:3" ht="15.75">
      <c r="A1" s="34" t="s">
        <v>464</v>
      </c>
      <c r="C1" s="4"/>
    </row>
    <row r="2" spans="4:9" ht="12.75">
      <c r="D2" s="13" t="s">
        <v>271</v>
      </c>
      <c r="E2" s="13" t="s">
        <v>50</v>
      </c>
      <c r="F2" s="13" t="s">
        <v>274</v>
      </c>
      <c r="G2" s="13" t="s">
        <v>272</v>
      </c>
      <c r="H2" s="13" t="s">
        <v>273</v>
      </c>
      <c r="I2" s="47" t="s">
        <v>54</v>
      </c>
    </row>
    <row r="3" spans="1:10" ht="15.75" customHeight="1">
      <c r="A3" s="1" t="s">
        <v>55</v>
      </c>
      <c r="C3" s="2" t="s">
        <v>56</v>
      </c>
      <c r="D3" s="30">
        <f>+'S1,2'!C4</f>
        <v>12480</v>
      </c>
      <c r="E3" s="30">
        <f>+'S1,2'!E4</f>
        <v>16827</v>
      </c>
      <c r="F3" s="30">
        <f>+'S1,2'!F4</f>
        <v>1427</v>
      </c>
      <c r="G3" s="30">
        <f>+'S1,2'!G4</f>
        <v>27893</v>
      </c>
      <c r="H3" s="30">
        <f>+'S1,2'!H4</f>
        <v>31721</v>
      </c>
      <c r="I3" s="93">
        <f>SUM(D3:H3)</f>
        <v>90348</v>
      </c>
      <c r="J3" s="12"/>
    </row>
    <row r="4" spans="1:9" ht="15.75" customHeight="1">
      <c r="A4" s="1" t="s">
        <v>57</v>
      </c>
      <c r="C4" s="2" t="s">
        <v>58</v>
      </c>
      <c r="D4" s="30">
        <f>+'S10,11'!C12</f>
        <v>36009</v>
      </c>
      <c r="E4" s="30">
        <f>+'S10,11'!E12</f>
        <v>71645</v>
      </c>
      <c r="F4" s="30">
        <f>+'S10,11'!F12</f>
        <v>8028</v>
      </c>
      <c r="G4" s="30">
        <f>+'S10,11'!G12</f>
        <v>121872</v>
      </c>
      <c r="H4" s="30">
        <f>+'S10,11'!I12</f>
        <v>157803</v>
      </c>
      <c r="I4" s="93">
        <f>SUM(D4:H4)</f>
        <v>395357</v>
      </c>
    </row>
    <row r="5" spans="1:9" ht="15.75" customHeight="1">
      <c r="A5" s="1" t="s">
        <v>59</v>
      </c>
      <c r="C5" s="2" t="s">
        <v>58</v>
      </c>
      <c r="D5" s="30">
        <f>+'S16'!C16</f>
        <v>8603</v>
      </c>
      <c r="E5" s="30">
        <f>+'S16'!D16</f>
        <v>12790</v>
      </c>
      <c r="F5" s="94" t="s">
        <v>60</v>
      </c>
      <c r="G5" s="30">
        <f>+'S16'!E16</f>
        <v>10753</v>
      </c>
      <c r="H5" s="30">
        <f>+'S16'!F16</f>
        <v>11167</v>
      </c>
      <c r="I5" s="93">
        <f>SUM(D5:H5)</f>
        <v>43313</v>
      </c>
    </row>
    <row r="6" spans="1:10" ht="15.75" customHeight="1">
      <c r="A6" s="1" t="s">
        <v>61</v>
      </c>
      <c r="C6" s="2" t="s">
        <v>58</v>
      </c>
      <c r="D6" s="30">
        <f>+'S16'!C17</f>
        <v>9180</v>
      </c>
      <c r="E6" s="30">
        <f>+'S16'!D17</f>
        <v>2831</v>
      </c>
      <c r="F6" s="94" t="s">
        <v>60</v>
      </c>
      <c r="G6" s="30">
        <f>+'S16'!E17</f>
        <v>7161</v>
      </c>
      <c r="H6" s="30">
        <f>+'S16'!F17</f>
        <v>18458</v>
      </c>
      <c r="I6" s="93">
        <f>SUM(D6:H6)</f>
        <v>37630</v>
      </c>
      <c r="J6" s="12"/>
    </row>
    <row r="7" spans="1:10" ht="15.75" customHeight="1">
      <c r="A7" s="1" t="s">
        <v>189</v>
      </c>
      <c r="C7" s="2" t="s">
        <v>58</v>
      </c>
      <c r="D7" s="30">
        <f>+'S19,20'!C15</f>
        <v>35432</v>
      </c>
      <c r="E7" s="30">
        <f>+'S19,20'!D15</f>
        <v>81604</v>
      </c>
      <c r="F7" s="30">
        <f>+'S19,20'!E15</f>
        <v>8028</v>
      </c>
      <c r="G7" s="30">
        <f>+'S19,20'!F15</f>
        <v>125464</v>
      </c>
      <c r="H7" s="30">
        <f>+'S19,20'!H15</f>
        <v>150512</v>
      </c>
      <c r="I7" s="93">
        <f>SUM(D7:H7)</f>
        <v>401040</v>
      </c>
      <c r="J7" s="12"/>
    </row>
    <row r="8" spans="1:10" ht="15.75" customHeight="1">
      <c r="A8" s="16" t="s">
        <v>62</v>
      </c>
      <c r="D8" s="30"/>
      <c r="E8" s="30"/>
      <c r="F8" s="30"/>
      <c r="G8" s="30"/>
      <c r="H8" s="30"/>
      <c r="I8" s="93"/>
      <c r="J8" s="12"/>
    </row>
    <row r="9" spans="1:10" ht="15.75" customHeight="1">
      <c r="A9" s="1" t="s">
        <v>63</v>
      </c>
      <c r="C9" s="2" t="s">
        <v>64</v>
      </c>
      <c r="D9" s="30">
        <f>+Nyckeltal!D9</f>
        <v>0</v>
      </c>
      <c r="E9" s="30">
        <f>+Nyckeltal!E9</f>
        <v>19</v>
      </c>
      <c r="F9" s="30">
        <f>+Nyckeltal!F9</f>
        <v>82</v>
      </c>
      <c r="G9" s="30">
        <f>+Nyckeltal!G9</f>
        <v>99</v>
      </c>
      <c r="H9" s="30">
        <f>+Nyckeltal!H9</f>
        <v>50</v>
      </c>
      <c r="I9" s="119">
        <f>+Nyckeltal!C9</f>
        <v>55</v>
      </c>
      <c r="J9" s="12"/>
    </row>
    <row r="10" spans="1:10" ht="15.75" customHeight="1">
      <c r="A10" s="1" t="s">
        <v>65</v>
      </c>
      <c r="C10" s="2" t="s">
        <v>64</v>
      </c>
      <c r="D10" s="94" t="s">
        <v>66</v>
      </c>
      <c r="E10" s="30">
        <f>+Nyckeltal!E10</f>
        <v>31</v>
      </c>
      <c r="F10" s="94" t="s">
        <v>66</v>
      </c>
      <c r="G10" s="94" t="s">
        <v>66</v>
      </c>
      <c r="H10" s="30">
        <f>+Nyckeltal!H10</f>
        <v>44</v>
      </c>
      <c r="I10" s="119">
        <f>+Nyckeltal!C10</f>
        <v>23</v>
      </c>
      <c r="J10" s="12"/>
    </row>
    <row r="11" spans="1:10" ht="15.75" customHeight="1">
      <c r="A11" s="1" t="s">
        <v>67</v>
      </c>
      <c r="C11" s="2" t="s">
        <v>64</v>
      </c>
      <c r="D11" s="30">
        <f>+Nyckeltal!D11</f>
        <v>88</v>
      </c>
      <c r="E11" s="30">
        <f>+Nyckeltal!E11</f>
        <v>50</v>
      </c>
      <c r="F11" s="30">
        <f>+Nyckeltal!F11</f>
        <v>0</v>
      </c>
      <c r="G11" s="30">
        <f>+Nyckeltal!G11</f>
        <v>1</v>
      </c>
      <c r="H11" s="30">
        <f>+Nyckeltal!H11</f>
        <v>6</v>
      </c>
      <c r="I11" s="119">
        <f>+Nyckeltal!C11</f>
        <v>20</v>
      </c>
      <c r="J11" s="12"/>
    </row>
    <row r="12" spans="1:10" ht="15.75" customHeight="1">
      <c r="A12" s="1" t="s">
        <v>68</v>
      </c>
      <c r="C12" s="2" t="s">
        <v>64</v>
      </c>
      <c r="D12" s="30">
        <f>+Nyckeltal!D12</f>
        <v>12</v>
      </c>
      <c r="E12" s="30">
        <f>+Nyckeltal!E12</f>
        <v>0</v>
      </c>
      <c r="F12" s="30">
        <f>+Nyckeltal!F12</f>
        <v>18</v>
      </c>
      <c r="G12" s="30">
        <f>+Nyckeltal!G12</f>
        <v>0</v>
      </c>
      <c r="H12" s="30">
        <f>+Nyckeltal!H12</f>
        <v>0</v>
      </c>
      <c r="I12" s="119">
        <f>+Nyckeltal!C12</f>
        <v>2</v>
      </c>
      <c r="J12" s="12"/>
    </row>
    <row r="13" ht="15.75" customHeight="1">
      <c r="J13" s="12"/>
    </row>
    <row r="14" spans="1:10" ht="15.75" customHeight="1">
      <c r="A14" s="122" t="s">
        <v>69</v>
      </c>
      <c r="D14" s="30"/>
      <c r="E14" s="30"/>
      <c r="F14" s="30"/>
      <c r="G14" s="30"/>
      <c r="H14" s="30"/>
      <c r="I14" s="93"/>
      <c r="J14" s="12"/>
    </row>
    <row r="15" spans="1:10" ht="15.75" customHeight="1">
      <c r="A15" s="16" t="s">
        <v>70</v>
      </c>
      <c r="D15" s="30"/>
      <c r="E15" s="30"/>
      <c r="F15" s="30"/>
      <c r="G15" s="30"/>
      <c r="H15" s="30"/>
      <c r="I15" s="93"/>
      <c r="J15" s="12"/>
    </row>
    <row r="16" spans="1:10" ht="15.75" customHeight="1">
      <c r="A16" s="1"/>
      <c r="D16" s="30"/>
      <c r="E16" s="30"/>
      <c r="F16" s="30"/>
      <c r="G16" s="30"/>
      <c r="H16" s="30"/>
      <c r="I16" s="93"/>
      <c r="J16" s="12"/>
    </row>
    <row r="17" spans="1:10" ht="15.75" customHeight="1">
      <c r="A17" s="1"/>
      <c r="D17" s="30"/>
      <c r="E17" s="30"/>
      <c r="F17" s="30"/>
      <c r="G17" s="30"/>
      <c r="H17" s="30"/>
      <c r="I17" s="93"/>
      <c r="J17" s="12"/>
    </row>
    <row r="18" spans="1:10" ht="15.75" customHeight="1">
      <c r="A18" s="34" t="s">
        <v>465</v>
      </c>
      <c r="D18" s="30"/>
      <c r="E18" s="30"/>
      <c r="F18" s="94"/>
      <c r="G18" s="30"/>
      <c r="H18" s="30"/>
      <c r="I18" s="93"/>
      <c r="J18" s="12"/>
    </row>
    <row r="19" spans="1:10" ht="15.75" customHeight="1">
      <c r="A19" s="34"/>
      <c r="D19" s="30"/>
      <c r="E19" s="30"/>
      <c r="F19" s="94"/>
      <c r="G19" s="30"/>
      <c r="H19" s="30"/>
      <c r="I19" s="93"/>
      <c r="J19" s="12"/>
    </row>
    <row r="20" spans="4:9" ht="15.75" customHeight="1">
      <c r="D20" s="13" t="s">
        <v>271</v>
      </c>
      <c r="E20" s="13" t="s">
        <v>50</v>
      </c>
      <c r="F20" s="13" t="s">
        <v>274</v>
      </c>
      <c r="G20" s="13" t="s">
        <v>272</v>
      </c>
      <c r="H20" s="13" t="s">
        <v>273</v>
      </c>
      <c r="I20" s="47" t="s">
        <v>54</v>
      </c>
    </row>
    <row r="21" spans="1:9" ht="15.75" customHeight="1">
      <c r="A21" s="1" t="s">
        <v>71</v>
      </c>
      <c r="C21" s="13" t="s">
        <v>72</v>
      </c>
      <c r="D21" s="66">
        <v>43</v>
      </c>
      <c r="E21" s="66">
        <v>338</v>
      </c>
      <c r="F21" s="66">
        <v>103</v>
      </c>
      <c r="G21" s="66">
        <v>324</v>
      </c>
      <c r="H21" s="66">
        <v>450</v>
      </c>
      <c r="I21" s="67">
        <f>SUM(D21:H21)</f>
        <v>1258</v>
      </c>
    </row>
    <row r="22" spans="1:9" ht="15.75" customHeight="1">
      <c r="A22" s="1" t="s">
        <v>73</v>
      </c>
      <c r="C22" s="13" t="s">
        <v>74</v>
      </c>
      <c r="D22" s="68">
        <f>+Nyckeltal!D3</f>
        <v>5.4</v>
      </c>
      <c r="E22" s="68">
        <f>+Nyckeltal!E3</f>
        <v>5.2</v>
      </c>
      <c r="F22" s="68">
        <f>+Nyckeltal!F3</f>
        <v>0.3</v>
      </c>
      <c r="G22" s="68">
        <f>+Nyckeltal!G3</f>
        <v>4.5</v>
      </c>
      <c r="H22" s="68">
        <f>+Nyckeltal!H3</f>
        <v>8.9</v>
      </c>
      <c r="I22" s="54">
        <f>SUM(D22:H22)</f>
        <v>24.300000000000004</v>
      </c>
    </row>
    <row r="23" spans="1:11" ht="15.75" customHeight="1">
      <c r="A23" s="231" t="s">
        <v>75</v>
      </c>
      <c r="B23" s="200"/>
      <c r="C23" s="233"/>
      <c r="D23" s="288"/>
      <c r="E23" s="288"/>
      <c r="F23" s="288"/>
      <c r="G23" s="288"/>
      <c r="H23" s="288"/>
      <c r="I23" s="510"/>
      <c r="J23" s="200"/>
      <c r="K23" s="200"/>
    </row>
    <row r="24" spans="1:11" ht="15.75" customHeight="1">
      <c r="A24" s="200"/>
      <c r="B24" s="200" t="s">
        <v>466</v>
      </c>
      <c r="C24" s="232" t="s">
        <v>76</v>
      </c>
      <c r="D24" s="511">
        <v>161.2</v>
      </c>
      <c r="E24" s="511">
        <v>119.7</v>
      </c>
      <c r="F24" s="511">
        <v>8.7</v>
      </c>
      <c r="G24" s="511">
        <v>162.7</v>
      </c>
      <c r="H24" s="511">
        <v>229.2</v>
      </c>
      <c r="I24" s="512">
        <f>SUM(D24:H24)</f>
        <v>681.5</v>
      </c>
      <c r="J24" s="200"/>
      <c r="K24" s="200"/>
    </row>
    <row r="25" spans="2:9" ht="15.75" customHeight="1">
      <c r="B25" s="16" t="s">
        <v>77</v>
      </c>
      <c r="C25" s="13" t="s">
        <v>78</v>
      </c>
      <c r="D25" s="27">
        <f aca="true" t="shared" si="0" ref="D25:I25">+D24/D22*1000</f>
        <v>29851.851851851847</v>
      </c>
      <c r="E25" s="27">
        <f t="shared" si="0"/>
        <v>23019.23076923077</v>
      </c>
      <c r="F25" s="27">
        <f t="shared" si="0"/>
        <v>29000</v>
      </c>
      <c r="G25" s="27">
        <f t="shared" si="0"/>
        <v>36155.555555555555</v>
      </c>
      <c r="H25" s="27">
        <f t="shared" si="0"/>
        <v>25752.80898876404</v>
      </c>
      <c r="I25" s="53">
        <f t="shared" si="0"/>
        <v>28045.26748971193</v>
      </c>
    </row>
    <row r="26" spans="1:9" ht="15.75" customHeight="1">
      <c r="A26" s="1" t="s">
        <v>190</v>
      </c>
      <c r="B26" s="16"/>
      <c r="D26" s="44"/>
      <c r="E26" s="44"/>
      <c r="F26" s="44"/>
      <c r="G26" s="44"/>
      <c r="H26" s="44"/>
      <c r="I26" s="71"/>
    </row>
    <row r="27" spans="2:9" ht="15.75" customHeight="1">
      <c r="B27" t="s">
        <v>466</v>
      </c>
      <c r="C27" s="13" t="s">
        <v>58</v>
      </c>
      <c r="D27" s="27">
        <f>+'S19,20'!C15</f>
        <v>35432</v>
      </c>
      <c r="E27" s="27">
        <f>+'S19,20'!D15</f>
        <v>81604</v>
      </c>
      <c r="F27" s="27">
        <f>+'S19,20'!E15</f>
        <v>8028</v>
      </c>
      <c r="G27" s="27">
        <f>+'S19,20'!F15</f>
        <v>125464</v>
      </c>
      <c r="H27" s="28">
        <f>+'S19,20'!H15</f>
        <v>150512</v>
      </c>
      <c r="I27" s="53">
        <f>SUM(D27:H27)</f>
        <v>401040</v>
      </c>
    </row>
    <row r="28" spans="2:9" ht="15.75" customHeight="1">
      <c r="B28" s="16" t="s">
        <v>77</v>
      </c>
      <c r="C28" s="13" t="s">
        <v>79</v>
      </c>
      <c r="D28" s="27">
        <f aca="true" t="shared" si="1" ref="D28:I28">+D27/D22</f>
        <v>6561.481481481481</v>
      </c>
      <c r="E28" s="27">
        <f t="shared" si="1"/>
        <v>15693.076923076922</v>
      </c>
      <c r="F28" s="27">
        <f t="shared" si="1"/>
        <v>26760</v>
      </c>
      <c r="G28" s="27">
        <f t="shared" si="1"/>
        <v>27880.88888888889</v>
      </c>
      <c r="H28" s="27">
        <f t="shared" si="1"/>
        <v>16911.460674157304</v>
      </c>
      <c r="I28" s="53">
        <f t="shared" si="1"/>
        <v>16503.7037037037</v>
      </c>
    </row>
    <row r="29" ht="15.75" customHeight="1"/>
    <row r="30" ht="15.75" customHeight="1">
      <c r="B30" t="s">
        <v>80</v>
      </c>
    </row>
    <row r="33" spans="1:9" ht="12.75">
      <c r="A33" s="1"/>
      <c r="B33" s="101" t="s">
        <v>81</v>
      </c>
      <c r="C33" s="100"/>
      <c r="D33" s="120">
        <f aca="true" t="shared" si="2" ref="D33:I33">SUM(D9:D12)</f>
        <v>100</v>
      </c>
      <c r="E33" s="120">
        <f t="shared" si="2"/>
        <v>100</v>
      </c>
      <c r="F33" s="120">
        <f t="shared" si="2"/>
        <v>100</v>
      </c>
      <c r="G33" s="120">
        <f t="shared" si="2"/>
        <v>100</v>
      </c>
      <c r="H33" s="120">
        <f t="shared" si="2"/>
        <v>100</v>
      </c>
      <c r="I33" s="121">
        <f t="shared" si="2"/>
        <v>100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2" r:id="rId1"/>
  <headerFooter alignWithMargins="0">
    <oddFooter>&amp;CNordel 1999&amp;R&amp;D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57421875" style="0" customWidth="1"/>
    <col min="2" max="2" width="32.8515625" style="0" customWidth="1"/>
    <col min="3" max="3" width="9.140625" style="184" customWidth="1"/>
    <col min="4" max="4" width="3.00390625" style="184" customWidth="1"/>
    <col min="5" max="6" width="9.140625" style="184" customWidth="1"/>
    <col min="7" max="7" width="9.8515625" style="184" bestFit="1" customWidth="1"/>
    <col min="8" max="8" width="9.140625" style="184" customWidth="1"/>
    <col min="9" max="9" width="1.8515625" style="184" customWidth="1"/>
    <col min="10" max="10" width="9.140625" style="191" customWidth="1"/>
    <col min="11" max="11" width="3.00390625" style="0" customWidth="1"/>
    <col min="12" max="12" width="15.140625" style="0" customWidth="1"/>
  </cols>
  <sheetData>
    <row r="1" spans="1:10" s="193" customFormat="1" ht="15.75">
      <c r="A1" s="192" t="s">
        <v>4</v>
      </c>
      <c r="B1" s="192" t="s">
        <v>467</v>
      </c>
      <c r="C1" s="178"/>
      <c r="D1" s="179"/>
      <c r="E1" s="179"/>
      <c r="F1" s="179"/>
      <c r="G1" s="179"/>
      <c r="H1" s="179"/>
      <c r="I1" s="179"/>
      <c r="J1" s="180"/>
    </row>
    <row r="2" spans="1:10" s="24" customFormat="1" ht="15.75">
      <c r="A2" s="23"/>
      <c r="B2" s="192"/>
      <c r="C2" s="178"/>
      <c r="D2" s="179"/>
      <c r="E2" s="179"/>
      <c r="F2" s="179"/>
      <c r="G2" s="179"/>
      <c r="H2" s="179"/>
      <c r="I2" s="179"/>
      <c r="J2" s="180"/>
    </row>
    <row r="3" spans="2:10" ht="14.25">
      <c r="B3" s="231"/>
      <c r="C3" s="181" t="s">
        <v>271</v>
      </c>
      <c r="D3" s="290"/>
      <c r="E3" s="181" t="s">
        <v>50</v>
      </c>
      <c r="F3" s="181" t="s">
        <v>274</v>
      </c>
      <c r="G3" s="181" t="s">
        <v>272</v>
      </c>
      <c r="H3" s="181" t="s">
        <v>273</v>
      </c>
      <c r="I3" s="181"/>
      <c r="J3" s="182" t="s">
        <v>54</v>
      </c>
    </row>
    <row r="4" spans="2:10" ht="14.25">
      <c r="B4" t="s">
        <v>275</v>
      </c>
      <c r="C4" s="291">
        <v>12480</v>
      </c>
      <c r="D4" s="292"/>
      <c r="E4" s="293">
        <v>16827</v>
      </c>
      <c r="F4" s="293">
        <v>1427</v>
      </c>
      <c r="G4" s="293">
        <v>27893</v>
      </c>
      <c r="H4" s="291">
        <v>31721</v>
      </c>
      <c r="I4" s="294"/>
      <c r="J4" s="183">
        <f>+J5+J6+J7+J12</f>
        <v>90348</v>
      </c>
    </row>
    <row r="5" spans="2:10" ht="14.25">
      <c r="B5" t="s">
        <v>63</v>
      </c>
      <c r="C5" s="295">
        <v>11</v>
      </c>
      <c r="D5" s="296"/>
      <c r="E5" s="297">
        <v>2948</v>
      </c>
      <c r="F5" s="184">
        <v>1105</v>
      </c>
      <c r="G5" s="298">
        <v>27571</v>
      </c>
      <c r="H5" s="295">
        <v>16239</v>
      </c>
      <c r="I5" s="296" t="s">
        <v>83</v>
      </c>
      <c r="J5" s="185">
        <f aca="true" t="shared" si="0" ref="J5:J11">SUM(C5:H5)</f>
        <v>47874</v>
      </c>
    </row>
    <row r="6" spans="2:10" ht="12.75">
      <c r="B6" t="s">
        <v>65</v>
      </c>
      <c r="C6" s="299" t="s">
        <v>66</v>
      </c>
      <c r="D6" s="300"/>
      <c r="E6" s="293">
        <v>2640</v>
      </c>
      <c r="F6" s="301" t="s">
        <v>66</v>
      </c>
      <c r="G6" s="301" t="s">
        <v>66</v>
      </c>
      <c r="H6" s="302">
        <v>9436</v>
      </c>
      <c r="I6" s="300"/>
      <c r="J6" s="186">
        <f t="shared" si="0"/>
        <v>12076</v>
      </c>
    </row>
    <row r="7" spans="2:12" ht="14.25">
      <c r="B7" t="s">
        <v>67</v>
      </c>
      <c r="C7" s="303">
        <v>9983</v>
      </c>
      <c r="D7" s="304"/>
      <c r="E7" s="305">
        <v>11200</v>
      </c>
      <c r="F7" s="305">
        <v>120</v>
      </c>
      <c r="G7" s="305">
        <v>305</v>
      </c>
      <c r="H7" s="303">
        <v>5753</v>
      </c>
      <c r="I7" s="296" t="s">
        <v>506</v>
      </c>
      <c r="J7" s="186">
        <f t="shared" si="0"/>
        <v>27361</v>
      </c>
      <c r="L7" s="31"/>
    </row>
    <row r="8" spans="2:12" ht="14.25">
      <c r="B8" s="513" t="s">
        <v>276</v>
      </c>
      <c r="C8" s="302"/>
      <c r="E8" s="305">
        <v>3912</v>
      </c>
      <c r="F8" s="301" t="s">
        <v>66</v>
      </c>
      <c r="G8" s="305">
        <v>73</v>
      </c>
      <c r="H8" s="302">
        <v>1023</v>
      </c>
      <c r="I8" s="300"/>
      <c r="J8" s="186">
        <f t="shared" si="0"/>
        <v>5008</v>
      </c>
      <c r="L8" s="12"/>
    </row>
    <row r="9" spans="2:10" ht="14.25">
      <c r="B9" s="513" t="s">
        <v>277</v>
      </c>
      <c r="C9" s="303">
        <v>9275</v>
      </c>
      <c r="D9" s="306" t="s">
        <v>215</v>
      </c>
      <c r="E9" s="305">
        <v>3712</v>
      </c>
      <c r="F9" s="301" t="s">
        <v>66</v>
      </c>
      <c r="G9" s="308">
        <v>12</v>
      </c>
      <c r="H9" s="303">
        <v>2340</v>
      </c>
      <c r="I9" s="304"/>
      <c r="J9" s="186">
        <f t="shared" si="0"/>
        <v>15339</v>
      </c>
    </row>
    <row r="10" spans="2:10" ht="14.25">
      <c r="B10" s="513" t="s">
        <v>278</v>
      </c>
      <c r="C10" s="302">
        <v>438</v>
      </c>
      <c r="D10" s="306" t="s">
        <v>132</v>
      </c>
      <c r="E10" s="305">
        <v>2698</v>
      </c>
      <c r="F10" s="301" t="s">
        <v>66</v>
      </c>
      <c r="G10" s="305">
        <v>185</v>
      </c>
      <c r="H10" s="302">
        <v>929</v>
      </c>
      <c r="I10" s="300"/>
      <c r="J10" s="186">
        <f t="shared" si="0"/>
        <v>4250</v>
      </c>
    </row>
    <row r="11" spans="2:10" ht="14.25">
      <c r="B11" s="513" t="s">
        <v>279</v>
      </c>
      <c r="C11" s="303">
        <v>270</v>
      </c>
      <c r="D11" s="304"/>
      <c r="E11" s="305">
        <v>878</v>
      </c>
      <c r="F11" s="305">
        <v>120</v>
      </c>
      <c r="G11" s="305">
        <v>35</v>
      </c>
      <c r="H11" s="303">
        <v>1461</v>
      </c>
      <c r="I11" s="296" t="s">
        <v>506</v>
      </c>
      <c r="J11" s="186">
        <f t="shared" si="0"/>
        <v>2764</v>
      </c>
    </row>
    <row r="12" spans="2:10" ht="12.75">
      <c r="B12" t="s">
        <v>68</v>
      </c>
      <c r="C12" s="303">
        <v>2486</v>
      </c>
      <c r="D12" s="304"/>
      <c r="E12" s="305">
        <v>39</v>
      </c>
      <c r="F12" s="305">
        <v>202</v>
      </c>
      <c r="G12" s="305">
        <v>17</v>
      </c>
      <c r="H12" s="303">
        <v>293</v>
      </c>
      <c r="I12" s="304"/>
      <c r="J12" s="186">
        <f>SUM(C12:H12)</f>
        <v>3037</v>
      </c>
    </row>
    <row r="13" spans="2:10" ht="12.75">
      <c r="B13" s="513" t="s">
        <v>280</v>
      </c>
      <c r="C13" s="302">
        <v>2486</v>
      </c>
      <c r="D13" s="300"/>
      <c r="E13" s="305">
        <v>39</v>
      </c>
      <c r="F13" s="301" t="s">
        <v>66</v>
      </c>
      <c r="G13" s="305">
        <v>17</v>
      </c>
      <c r="H13" s="302">
        <v>293</v>
      </c>
      <c r="I13" s="300"/>
      <c r="J13" s="186">
        <f>SUM(C13:H13)</f>
        <v>2835</v>
      </c>
    </row>
    <row r="14" spans="2:10" ht="12.75">
      <c r="B14" s="513" t="s">
        <v>281</v>
      </c>
      <c r="C14" s="299" t="s">
        <v>66</v>
      </c>
      <c r="D14" s="309"/>
      <c r="E14" s="301" t="s">
        <v>66</v>
      </c>
      <c r="F14" s="305">
        <v>202</v>
      </c>
      <c r="G14" s="301" t="s">
        <v>66</v>
      </c>
      <c r="H14" s="299" t="s">
        <v>66</v>
      </c>
      <c r="I14" s="309"/>
      <c r="J14" s="186">
        <f>SUM(C14:H14)</f>
        <v>202</v>
      </c>
    </row>
    <row r="15" spans="2:10" ht="12.75">
      <c r="B15" s="514"/>
      <c r="C15" s="310"/>
      <c r="D15" s="310"/>
      <c r="E15" s="310"/>
      <c r="F15" s="310"/>
      <c r="G15" s="310"/>
      <c r="H15" s="310"/>
      <c r="I15" s="310"/>
      <c r="J15" s="187"/>
    </row>
    <row r="16" spans="2:10" ht="14.25">
      <c r="B16" t="s">
        <v>468</v>
      </c>
      <c r="C16" s="291">
        <v>912</v>
      </c>
      <c r="D16" s="541" t="s">
        <v>214</v>
      </c>
      <c r="E16" s="293">
        <v>225</v>
      </c>
      <c r="F16" s="293">
        <v>75</v>
      </c>
      <c r="G16" s="293">
        <v>33</v>
      </c>
      <c r="H16" s="291">
        <v>883</v>
      </c>
      <c r="I16" s="294"/>
      <c r="J16" s="186">
        <f>SUM(C16:H16)</f>
        <v>2128</v>
      </c>
    </row>
    <row r="17" spans="2:10" ht="14.25">
      <c r="B17" t="s">
        <v>469</v>
      </c>
      <c r="C17" s="311">
        <v>372</v>
      </c>
      <c r="D17" s="542" t="s">
        <v>214</v>
      </c>
      <c r="E17" s="293">
        <v>20</v>
      </c>
      <c r="F17" s="293">
        <v>1</v>
      </c>
      <c r="G17" s="293">
        <v>2</v>
      </c>
      <c r="H17" s="312">
        <v>56</v>
      </c>
      <c r="I17" s="309"/>
      <c r="J17" s="186">
        <f>SUM(C17:I17)</f>
        <v>451</v>
      </c>
    </row>
    <row r="18" spans="2:10" ht="12.75">
      <c r="B18" s="200"/>
      <c r="C18" s="188"/>
      <c r="D18" s="188"/>
      <c r="E18" s="188"/>
      <c r="F18" s="188"/>
      <c r="G18" s="188"/>
      <c r="H18" s="188"/>
      <c r="I18" s="188"/>
      <c r="J18" s="189"/>
    </row>
    <row r="19" spans="2:10" ht="12.75">
      <c r="B19" s="200"/>
      <c r="C19" s="188"/>
      <c r="D19" s="188"/>
      <c r="E19" s="188"/>
      <c r="F19" s="188"/>
      <c r="G19" s="188"/>
      <c r="H19" s="188"/>
      <c r="I19" s="188"/>
      <c r="J19" s="189"/>
    </row>
    <row r="20" spans="1:10" s="200" customFormat="1" ht="12.75">
      <c r="A20" s="181" t="s">
        <v>82</v>
      </c>
      <c r="B20" s="184" t="s">
        <v>285</v>
      </c>
      <c r="C20" s="188"/>
      <c r="D20" s="188"/>
      <c r="E20" s="188"/>
      <c r="F20" s="188"/>
      <c r="G20" s="188"/>
      <c r="H20" s="188"/>
      <c r="I20" s="188"/>
      <c r="J20" s="189"/>
    </row>
    <row r="21" spans="1:10" s="200" customFormat="1" ht="12.75">
      <c r="A21" s="218"/>
      <c r="B21" s="184" t="s">
        <v>286</v>
      </c>
      <c r="C21" s="188"/>
      <c r="D21" s="188"/>
      <c r="E21" s="188"/>
      <c r="F21" s="188"/>
      <c r="G21" s="188"/>
      <c r="H21" s="188"/>
      <c r="I21" s="188"/>
      <c r="J21" s="189"/>
    </row>
    <row r="22" spans="1:10" ht="12.75">
      <c r="A22" s="13" t="s">
        <v>83</v>
      </c>
      <c r="B22" s="16" t="s">
        <v>287</v>
      </c>
      <c r="C22" s="188"/>
      <c r="D22" s="188"/>
      <c r="E22" s="188"/>
      <c r="F22" s="188"/>
      <c r="G22" s="188"/>
      <c r="H22" s="188"/>
      <c r="I22" s="188"/>
      <c r="J22" s="189"/>
    </row>
    <row r="23" spans="1:10" s="184" customFormat="1" ht="12.75">
      <c r="A23" s="232" t="s">
        <v>115</v>
      </c>
      <c r="B23" s="184" t="s">
        <v>288</v>
      </c>
      <c r="C23" s="188"/>
      <c r="D23" s="188"/>
      <c r="E23" s="188"/>
      <c r="F23" s="188"/>
      <c r="G23" s="188"/>
      <c r="H23" s="188"/>
      <c r="I23" s="188"/>
      <c r="J23" s="189"/>
    </row>
    <row r="24" spans="1:12" ht="12.75">
      <c r="A24" s="13" t="s">
        <v>116</v>
      </c>
      <c r="B24" t="s">
        <v>508</v>
      </c>
      <c r="C24" s="188"/>
      <c r="D24" s="188"/>
      <c r="E24" s="188"/>
      <c r="F24" s="188"/>
      <c r="G24" s="188"/>
      <c r="H24" s="188"/>
      <c r="I24" s="188"/>
      <c r="J24" s="189"/>
      <c r="L24" s="99"/>
    </row>
    <row r="25" spans="1:12" ht="12.75">
      <c r="A25" s="13" t="s">
        <v>131</v>
      </c>
      <c r="B25" s="99" t="s">
        <v>507</v>
      </c>
      <c r="C25" s="188"/>
      <c r="D25" s="188"/>
      <c r="E25" s="188"/>
      <c r="F25" s="188"/>
      <c r="G25" s="188"/>
      <c r="H25" s="188"/>
      <c r="I25" s="188"/>
      <c r="J25" s="189"/>
      <c r="L25" s="99"/>
    </row>
    <row r="26" spans="1:12" ht="12.75">
      <c r="A26" s="13" t="s">
        <v>132</v>
      </c>
      <c r="B26" s="540" t="s">
        <v>509</v>
      </c>
      <c r="C26" s="188"/>
      <c r="D26" s="188"/>
      <c r="E26" s="188"/>
      <c r="F26" s="188"/>
      <c r="G26" s="188"/>
      <c r="H26" s="188"/>
      <c r="I26" s="188"/>
      <c r="J26" s="189"/>
      <c r="L26" s="540"/>
    </row>
    <row r="27" spans="1:12" ht="12.75">
      <c r="A27" s="13" t="s">
        <v>214</v>
      </c>
      <c r="B27" s="99" t="s">
        <v>510</v>
      </c>
      <c r="C27" s="188"/>
      <c r="D27" s="188"/>
      <c r="E27" s="188"/>
      <c r="F27" s="188"/>
      <c r="G27" s="188"/>
      <c r="H27" s="188"/>
      <c r="I27" s="188"/>
      <c r="J27" s="189"/>
      <c r="L27" s="99"/>
    </row>
    <row r="28" spans="1:10" ht="12.75">
      <c r="A28" s="543" t="s">
        <v>506</v>
      </c>
      <c r="B28" s="544" t="s">
        <v>516</v>
      </c>
      <c r="C28" s="188"/>
      <c r="D28" s="188"/>
      <c r="E28" s="188"/>
      <c r="F28" s="188"/>
      <c r="G28" s="188"/>
      <c r="H28" s="188"/>
      <c r="I28" s="188"/>
      <c r="J28" s="189"/>
    </row>
    <row r="29" spans="1:10" ht="12.75">
      <c r="A29" s="13"/>
      <c r="B29" s="101"/>
      <c r="J29" s="184"/>
    </row>
    <row r="30" ht="12.75">
      <c r="J30" s="184"/>
    </row>
    <row r="31" spans="1:10" ht="15.75">
      <c r="A31" s="23" t="s">
        <v>5</v>
      </c>
      <c r="B31" s="23" t="s">
        <v>470</v>
      </c>
      <c r="C31" s="179"/>
      <c r="D31" s="179"/>
      <c r="E31" s="179"/>
      <c r="F31" s="179"/>
      <c r="H31" s="179"/>
      <c r="J31" s="180"/>
    </row>
    <row r="32" spans="1:10" ht="15.75">
      <c r="A32" s="23"/>
      <c r="B32" s="192"/>
      <c r="C32" s="179"/>
      <c r="D32" s="179"/>
      <c r="E32" s="179"/>
      <c r="F32" s="179"/>
      <c r="H32" s="179"/>
      <c r="J32" s="180"/>
    </row>
    <row r="33" spans="2:10" ht="12.75">
      <c r="B33" s="231"/>
      <c r="C33" s="190" t="s">
        <v>271</v>
      </c>
      <c r="E33" s="181" t="s">
        <v>50</v>
      </c>
      <c r="F33" s="181" t="s">
        <v>274</v>
      </c>
      <c r="G33" s="181" t="s">
        <v>272</v>
      </c>
      <c r="H33" s="181" t="s">
        <v>273</v>
      </c>
      <c r="J33" s="182" t="s">
        <v>54</v>
      </c>
    </row>
    <row r="34" spans="2:10" ht="12.75">
      <c r="B34" t="s">
        <v>471</v>
      </c>
      <c r="C34" s="313" t="s">
        <v>84</v>
      </c>
      <c r="D34" s="294"/>
      <c r="E34" s="314">
        <v>12759</v>
      </c>
      <c r="F34" s="314">
        <v>6580</v>
      </c>
      <c r="G34" s="314">
        <v>118051</v>
      </c>
      <c r="H34" s="291">
        <v>64000</v>
      </c>
      <c r="I34" s="294"/>
      <c r="J34" s="186">
        <f>SUM(E34:H34)</f>
        <v>201390</v>
      </c>
    </row>
    <row r="35" spans="2:10" ht="12.75">
      <c r="B35" t="s">
        <v>284</v>
      </c>
      <c r="C35" s="315" t="s">
        <v>84</v>
      </c>
      <c r="D35" s="292"/>
      <c r="E35" s="314">
        <v>12720</v>
      </c>
      <c r="F35" s="314">
        <v>6380</v>
      </c>
      <c r="G35" s="314">
        <v>117921</v>
      </c>
      <c r="H35" s="291">
        <v>64000</v>
      </c>
      <c r="I35" s="294"/>
      <c r="J35" s="186">
        <f>SUM(E35:H35)</f>
        <v>201021</v>
      </c>
    </row>
    <row r="36" spans="2:10" ht="12.75">
      <c r="B36" t="s">
        <v>283</v>
      </c>
      <c r="C36" s="313" t="s">
        <v>84</v>
      </c>
      <c r="D36" s="294"/>
      <c r="E36" s="314">
        <v>39</v>
      </c>
      <c r="F36" s="314">
        <v>200</v>
      </c>
      <c r="G36" s="314">
        <v>130</v>
      </c>
      <c r="H36" s="291">
        <v>0</v>
      </c>
      <c r="I36" s="294"/>
      <c r="J36" s="186">
        <f>+J34-J35</f>
        <v>369</v>
      </c>
    </row>
    <row r="37" spans="2:10" ht="12.75">
      <c r="B37" s="200" t="s">
        <v>282</v>
      </c>
      <c r="C37" s="313" t="s">
        <v>84</v>
      </c>
      <c r="D37" s="294"/>
      <c r="E37" s="316" t="s">
        <v>251</v>
      </c>
      <c r="F37" s="316" t="s">
        <v>268</v>
      </c>
      <c r="G37" s="316" t="s">
        <v>252</v>
      </c>
      <c r="H37" s="312" t="s">
        <v>253</v>
      </c>
      <c r="I37" s="294"/>
      <c r="J37" s="186"/>
    </row>
    <row r="40" spans="5:8" ht="12.75">
      <c r="E40" s="181"/>
      <c r="F40" s="181"/>
      <c r="G40" s="181"/>
      <c r="H40" s="181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0" r:id="rId1"/>
  <headerFooter alignWithMargins="0">
    <oddFooter>&amp;CNordel 1999&amp;R&amp;D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="80" zoomScaleNormal="80" zoomScalePageLayoutView="0" workbookViewId="0" topLeftCell="A1">
      <selection activeCell="J13" sqref="J13"/>
    </sheetView>
  </sheetViews>
  <sheetFormatPr defaultColWidth="9.140625" defaultRowHeight="12.75"/>
  <cols>
    <col min="1" max="1" width="3.57421875" style="224" customWidth="1"/>
    <col min="2" max="2" width="21.8515625" style="224" customWidth="1"/>
    <col min="3" max="3" width="25.140625" style="200" customWidth="1"/>
    <col min="4" max="4" width="13.57421875" style="201" bestFit="1" customWidth="1"/>
    <col min="5" max="5" width="15.7109375" style="202" bestFit="1" customWidth="1"/>
    <col min="6" max="6" width="3.00390625" style="202" customWidth="1"/>
    <col min="7" max="7" width="19.28125" style="203" customWidth="1"/>
    <col min="8" max="8" width="18.421875" style="204" bestFit="1" customWidth="1"/>
    <col min="9" max="9" width="7.7109375" style="200" customWidth="1"/>
    <col min="10" max="10" width="21.28125" style="200" bestFit="1" customWidth="1"/>
    <col min="11" max="16384" width="9.140625" style="200" customWidth="1"/>
  </cols>
  <sheetData>
    <row r="1" spans="1:10" s="193" customFormat="1" ht="15">
      <c r="A1" s="192" t="s">
        <v>6</v>
      </c>
      <c r="B1" s="192" t="s">
        <v>472</v>
      </c>
      <c r="D1" s="194"/>
      <c r="E1" s="195"/>
      <c r="F1" s="195"/>
      <c r="G1" s="196"/>
      <c r="H1" s="197"/>
      <c r="I1" s="198"/>
      <c r="J1" s="104"/>
    </row>
    <row r="2" spans="1:10" ht="12.75">
      <c r="A2" s="199"/>
      <c r="B2" s="199"/>
      <c r="J2" s="220"/>
    </row>
    <row r="3" spans="1:10" ht="12.75">
      <c r="A3" s="199"/>
      <c r="B3" s="515" t="s">
        <v>289</v>
      </c>
      <c r="C3" s="515" t="s">
        <v>290</v>
      </c>
      <c r="D3" s="516" t="s">
        <v>291</v>
      </c>
      <c r="E3" s="516" t="s">
        <v>292</v>
      </c>
      <c r="F3" s="516"/>
      <c r="G3" s="518" t="s">
        <v>298</v>
      </c>
      <c r="H3" s="5" t="s">
        <v>293</v>
      </c>
      <c r="J3" s="217"/>
    </row>
    <row r="4" spans="1:10" ht="12.75">
      <c r="A4" s="199"/>
      <c r="B4" s="205"/>
      <c r="C4" s="209"/>
      <c r="D4" s="206"/>
      <c r="E4" s="207"/>
      <c r="F4" s="207"/>
      <c r="G4" s="518" t="s">
        <v>299</v>
      </c>
      <c r="H4" s="208"/>
      <c r="J4" s="218"/>
    </row>
    <row r="5" spans="1:10" ht="12.75">
      <c r="A5" s="199"/>
      <c r="B5" s="205"/>
      <c r="C5" s="209"/>
      <c r="D5" s="206"/>
      <c r="E5" s="207"/>
      <c r="F5" s="207"/>
      <c r="G5" s="518" t="s">
        <v>300</v>
      </c>
      <c r="H5" s="208"/>
      <c r="J5" s="220"/>
    </row>
    <row r="6" spans="1:10" ht="12.75">
      <c r="A6" s="210"/>
      <c r="B6" s="211"/>
      <c r="C6" s="212"/>
      <c r="D6" s="213" t="s">
        <v>56</v>
      </c>
      <c r="E6" s="214" t="s">
        <v>56</v>
      </c>
      <c r="F6" s="214"/>
      <c r="G6" s="215" t="s">
        <v>58</v>
      </c>
      <c r="H6" s="216"/>
      <c r="J6" s="217"/>
    </row>
    <row r="7" spans="1:10" ht="12.75">
      <c r="A7" s="199"/>
      <c r="B7" s="199"/>
      <c r="J7" s="217"/>
    </row>
    <row r="8" spans="1:11" ht="12.75">
      <c r="A8" s="199" t="s">
        <v>511</v>
      </c>
      <c r="B8" s="199"/>
      <c r="J8" s="217"/>
      <c r="K8" s="217"/>
    </row>
    <row r="9" spans="1:11" s="218" customFormat="1" ht="12.75">
      <c r="A9" s="317"/>
      <c r="B9" s="519" t="s">
        <v>301</v>
      </c>
      <c r="C9" s="217" t="s">
        <v>512</v>
      </c>
      <c r="D9" s="217">
        <v>594</v>
      </c>
      <c r="E9" s="217"/>
      <c r="F9" s="217"/>
      <c r="G9" s="190"/>
      <c r="H9" s="220" t="s">
        <v>534</v>
      </c>
      <c r="J9" s="204"/>
      <c r="K9" s="181"/>
    </row>
    <row r="10" spans="1:11" s="218" customFormat="1" ht="12.75">
      <c r="A10" s="317"/>
      <c r="B10" s="217"/>
      <c r="C10" s="217" t="s">
        <v>513</v>
      </c>
      <c r="D10" s="181">
        <v>10</v>
      </c>
      <c r="E10" s="217"/>
      <c r="F10" s="217"/>
      <c r="G10" s="217"/>
      <c r="H10" s="6" t="s">
        <v>294</v>
      </c>
      <c r="J10" s="220"/>
      <c r="K10" s="181"/>
    </row>
    <row r="11" spans="1:11" s="218" customFormat="1" ht="12.75">
      <c r="A11" s="317"/>
      <c r="B11" s="217"/>
      <c r="C11" s="217" t="s">
        <v>514</v>
      </c>
      <c r="D11" s="181">
        <v>70</v>
      </c>
      <c r="E11" s="217"/>
      <c r="F11" s="217"/>
      <c r="G11" s="217"/>
      <c r="H11" s="6"/>
      <c r="J11" s="220"/>
      <c r="K11" s="217"/>
    </row>
    <row r="12" spans="1:11" s="218" customFormat="1" ht="12.75">
      <c r="A12" s="317"/>
      <c r="B12" s="217"/>
      <c r="C12" s="217" t="s">
        <v>515</v>
      </c>
      <c r="D12" s="217"/>
      <c r="E12" s="217">
        <v>4</v>
      </c>
      <c r="F12" s="217"/>
      <c r="G12" s="217"/>
      <c r="H12" s="6" t="s">
        <v>294</v>
      </c>
      <c r="J12" s="220"/>
      <c r="K12" s="217"/>
    </row>
    <row r="13" spans="1:11" s="218" customFormat="1" ht="12.75">
      <c r="A13" s="318"/>
      <c r="B13" s="217"/>
      <c r="C13" s="217"/>
      <c r="D13" s="217"/>
      <c r="E13" s="217"/>
      <c r="F13" s="217"/>
      <c r="G13" s="217"/>
      <c r="H13" s="217"/>
      <c r="J13" s="220"/>
      <c r="K13" s="217"/>
    </row>
    <row r="14" spans="1:11" s="218" customFormat="1" ht="12.75">
      <c r="A14" s="318"/>
      <c r="B14" s="519" t="s">
        <v>302</v>
      </c>
      <c r="C14" s="217" t="s">
        <v>531</v>
      </c>
      <c r="D14" s="217">
        <v>69</v>
      </c>
      <c r="E14" s="217">
        <v>18</v>
      </c>
      <c r="F14" s="217"/>
      <c r="G14" s="217"/>
      <c r="H14" s="220" t="s">
        <v>534</v>
      </c>
      <c r="I14" s="217"/>
      <c r="J14" s="220"/>
      <c r="K14" s="217"/>
    </row>
    <row r="15" spans="1:11" s="218" customFormat="1" ht="12.75">
      <c r="A15" s="318"/>
      <c r="B15" s="217"/>
      <c r="C15" s="217"/>
      <c r="D15" s="217"/>
      <c r="E15" s="217"/>
      <c r="F15" s="217"/>
      <c r="G15" s="217"/>
      <c r="K15" s="217"/>
    </row>
    <row r="16" spans="1:11" s="218" customFormat="1" ht="12.75">
      <c r="A16" s="318"/>
      <c r="B16" s="519" t="s">
        <v>303</v>
      </c>
      <c r="C16" s="217" t="s">
        <v>531</v>
      </c>
      <c r="D16" s="217"/>
      <c r="E16" s="217">
        <v>52</v>
      </c>
      <c r="F16" s="217"/>
      <c r="G16" s="217"/>
      <c r="H16" s="220" t="s">
        <v>534</v>
      </c>
      <c r="K16" s="217"/>
    </row>
    <row r="17" spans="1:11" s="218" customFormat="1" ht="12.75">
      <c r="A17" s="318"/>
      <c r="B17" s="519"/>
      <c r="C17" s="217"/>
      <c r="D17" s="217"/>
      <c r="E17" s="217"/>
      <c r="F17" s="217"/>
      <c r="G17" s="217"/>
      <c r="H17" s="220"/>
      <c r="K17" s="217"/>
    </row>
    <row r="18" spans="1:11" s="218" customFormat="1" ht="12.75">
      <c r="A18" s="318"/>
      <c r="B18" s="519" t="s">
        <v>306</v>
      </c>
      <c r="C18" s="217" t="s">
        <v>517</v>
      </c>
      <c r="D18" s="217"/>
      <c r="E18" s="217">
        <v>6</v>
      </c>
      <c r="F18" s="217"/>
      <c r="G18" s="217"/>
      <c r="H18" s="220" t="s">
        <v>518</v>
      </c>
      <c r="K18" s="217"/>
    </row>
    <row r="19" spans="1:11" s="218" customFormat="1" ht="12.75">
      <c r="A19" s="318"/>
      <c r="B19" s="217"/>
      <c r="C19" s="217"/>
      <c r="D19" s="217"/>
      <c r="E19" s="217"/>
      <c r="F19" s="217"/>
      <c r="G19" s="217"/>
      <c r="H19" s="217"/>
      <c r="K19" s="217"/>
    </row>
    <row r="20" spans="1:8" s="218" customFormat="1" ht="12.75">
      <c r="A20" s="318"/>
      <c r="B20" s="519" t="s">
        <v>304</v>
      </c>
      <c r="C20" s="217" t="s">
        <v>533</v>
      </c>
      <c r="D20" s="217">
        <v>23</v>
      </c>
      <c r="E20" s="217"/>
      <c r="F20" s="217"/>
      <c r="G20" s="217"/>
      <c r="H20" s="217"/>
    </row>
    <row r="21" spans="1:8" s="218" customFormat="1" ht="12.75">
      <c r="A21" s="318"/>
      <c r="B21" s="519"/>
      <c r="C21" s="217"/>
      <c r="D21" s="217"/>
      <c r="E21" s="217"/>
      <c r="F21" s="217"/>
      <c r="G21" s="217"/>
      <c r="H21" s="217"/>
    </row>
    <row r="22" spans="1:8" s="218" customFormat="1" ht="12.75">
      <c r="A22" s="199" t="s">
        <v>519</v>
      </c>
      <c r="B22" s="519"/>
      <c r="C22" s="217"/>
      <c r="D22" s="217"/>
      <c r="E22" s="217"/>
      <c r="F22" s="217"/>
      <c r="G22" s="217"/>
      <c r="H22" s="217"/>
    </row>
    <row r="23" spans="1:8" s="218" customFormat="1" ht="14.25">
      <c r="A23" s="318"/>
      <c r="B23" s="519" t="s">
        <v>301</v>
      </c>
      <c r="C23" s="217" t="s">
        <v>520</v>
      </c>
      <c r="D23" s="217"/>
      <c r="E23" s="217">
        <v>3</v>
      </c>
      <c r="F23" s="545" t="s">
        <v>82</v>
      </c>
      <c r="G23" s="217"/>
      <c r="H23" s="217" t="s">
        <v>295</v>
      </c>
    </row>
    <row r="24" spans="1:8" s="218" customFormat="1" ht="14.25">
      <c r="A24" s="318"/>
      <c r="B24" s="519"/>
      <c r="C24" s="217" t="s">
        <v>521</v>
      </c>
      <c r="D24" s="217"/>
      <c r="E24" s="217">
        <v>47</v>
      </c>
      <c r="F24" s="545" t="s">
        <v>82</v>
      </c>
      <c r="G24" s="217"/>
      <c r="H24" s="6" t="s">
        <v>294</v>
      </c>
    </row>
    <row r="25" spans="1:8" s="218" customFormat="1" ht="14.25">
      <c r="A25" s="318"/>
      <c r="B25" s="519"/>
      <c r="C25" s="217" t="s">
        <v>522</v>
      </c>
      <c r="D25" s="217"/>
      <c r="E25" s="217">
        <v>30</v>
      </c>
      <c r="F25" s="545" t="s">
        <v>82</v>
      </c>
      <c r="G25" s="217"/>
      <c r="H25" s="6" t="s">
        <v>294</v>
      </c>
    </row>
    <row r="26" spans="1:8" s="218" customFormat="1" ht="14.25">
      <c r="A26" s="318"/>
      <c r="B26" s="519"/>
      <c r="C26" s="217" t="s">
        <v>523</v>
      </c>
      <c r="D26" s="217"/>
      <c r="E26" s="217">
        <v>30</v>
      </c>
      <c r="F26" s="545" t="s">
        <v>82</v>
      </c>
      <c r="G26" s="217"/>
      <c r="H26" s="6" t="s">
        <v>294</v>
      </c>
    </row>
    <row r="27" spans="1:8" s="218" customFormat="1" ht="14.25">
      <c r="A27" s="318"/>
      <c r="B27" s="519"/>
      <c r="C27" s="217" t="s">
        <v>257</v>
      </c>
      <c r="D27" s="217"/>
      <c r="E27" s="217">
        <v>10</v>
      </c>
      <c r="F27" s="545" t="s">
        <v>82</v>
      </c>
      <c r="G27" s="217"/>
      <c r="H27" s="6" t="s">
        <v>294</v>
      </c>
    </row>
    <row r="28" spans="1:8" s="218" customFormat="1" ht="14.25">
      <c r="A28" s="318"/>
      <c r="B28" s="519"/>
      <c r="C28" s="217" t="s">
        <v>524</v>
      </c>
      <c r="D28" s="217"/>
      <c r="E28" s="217">
        <v>39</v>
      </c>
      <c r="F28" s="545" t="s">
        <v>82</v>
      </c>
      <c r="G28" s="217"/>
      <c r="H28" s="6" t="s">
        <v>294</v>
      </c>
    </row>
    <row r="29" spans="1:8" s="218" customFormat="1" ht="14.25">
      <c r="A29" s="318"/>
      <c r="B29" s="519"/>
      <c r="C29" s="217" t="s">
        <v>258</v>
      </c>
      <c r="D29" s="217"/>
      <c r="E29" s="217">
        <v>58</v>
      </c>
      <c r="F29" s="545" t="s">
        <v>82</v>
      </c>
      <c r="G29" s="217"/>
      <c r="H29" s="6" t="s">
        <v>294</v>
      </c>
    </row>
    <row r="30" spans="1:8" s="218" customFormat="1" ht="14.25">
      <c r="A30" s="318"/>
      <c r="B30" s="519"/>
      <c r="C30" s="217" t="s">
        <v>525</v>
      </c>
      <c r="D30" s="217">
        <v>40</v>
      </c>
      <c r="E30" s="217"/>
      <c r="F30" s="545"/>
      <c r="G30" s="217"/>
      <c r="H30" s="217" t="s">
        <v>528</v>
      </c>
    </row>
    <row r="31" spans="1:8" s="218" customFormat="1" ht="14.25">
      <c r="A31" s="318"/>
      <c r="B31" s="519"/>
      <c r="C31" s="217" t="s">
        <v>526</v>
      </c>
      <c r="D31" s="217"/>
      <c r="E31" s="217">
        <v>35</v>
      </c>
      <c r="F31" s="545" t="s">
        <v>82</v>
      </c>
      <c r="G31" s="217"/>
      <c r="H31" s="6" t="s">
        <v>294</v>
      </c>
    </row>
    <row r="32" spans="1:8" s="218" customFormat="1" ht="14.25">
      <c r="A32" s="318"/>
      <c r="B32" s="519"/>
      <c r="C32" s="217" t="s">
        <v>527</v>
      </c>
      <c r="D32" s="217"/>
      <c r="E32" s="217">
        <v>25</v>
      </c>
      <c r="F32" s="545" t="s">
        <v>82</v>
      </c>
      <c r="G32" s="217"/>
      <c r="H32" s="217" t="s">
        <v>295</v>
      </c>
    </row>
    <row r="33" spans="1:8" s="218" customFormat="1" ht="12.75">
      <c r="A33" s="318"/>
      <c r="B33" s="519"/>
      <c r="C33" s="217"/>
      <c r="D33" s="217"/>
      <c r="E33" s="217"/>
      <c r="F33" s="217"/>
      <c r="G33" s="217"/>
      <c r="H33" s="217"/>
    </row>
    <row r="34" spans="1:8" s="218" customFormat="1" ht="12.75">
      <c r="A34" s="318"/>
      <c r="B34" s="519" t="s">
        <v>302</v>
      </c>
      <c r="C34" s="217" t="s">
        <v>531</v>
      </c>
      <c r="D34" s="217"/>
      <c r="E34" s="217">
        <v>2</v>
      </c>
      <c r="F34" s="261"/>
      <c r="G34" s="217"/>
      <c r="H34" s="217" t="s">
        <v>535</v>
      </c>
    </row>
    <row r="35" spans="1:8" s="218" customFormat="1" ht="12.75">
      <c r="A35" s="318"/>
      <c r="B35" s="519"/>
      <c r="C35" s="217" t="s">
        <v>531</v>
      </c>
      <c r="D35" s="217">
        <v>5</v>
      </c>
      <c r="E35" s="217"/>
      <c r="F35" s="261"/>
      <c r="G35" s="217"/>
      <c r="H35" s="217" t="s">
        <v>295</v>
      </c>
    </row>
    <row r="36" spans="1:8" s="218" customFormat="1" ht="12.75">
      <c r="A36" s="318"/>
      <c r="B36" s="519"/>
      <c r="C36" s="217" t="s">
        <v>531</v>
      </c>
      <c r="D36" s="217"/>
      <c r="E36" s="217">
        <v>1</v>
      </c>
      <c r="F36" s="261"/>
      <c r="G36" s="217"/>
      <c r="H36" s="217" t="s">
        <v>383</v>
      </c>
    </row>
    <row r="37" spans="1:8" s="218" customFormat="1" ht="12.75">
      <c r="A37" s="318"/>
      <c r="B37" s="519"/>
      <c r="C37" s="217" t="s">
        <v>530</v>
      </c>
      <c r="D37" s="217">
        <v>3</v>
      </c>
      <c r="E37" s="217"/>
      <c r="F37" s="261"/>
      <c r="G37" s="217"/>
      <c r="H37" s="217" t="s">
        <v>295</v>
      </c>
    </row>
    <row r="38" spans="1:8" s="218" customFormat="1" ht="12.75">
      <c r="A38" s="318"/>
      <c r="B38" s="519"/>
      <c r="C38" s="217" t="s">
        <v>529</v>
      </c>
      <c r="D38" s="217">
        <v>2</v>
      </c>
      <c r="E38" s="217"/>
      <c r="F38" s="261"/>
      <c r="G38" s="217"/>
      <c r="H38" s="217" t="s">
        <v>535</v>
      </c>
    </row>
    <row r="39" spans="1:8" s="218" customFormat="1" ht="12.75">
      <c r="A39" s="318"/>
      <c r="B39" s="519"/>
      <c r="C39" s="217" t="s">
        <v>529</v>
      </c>
      <c r="D39" s="217">
        <v>13</v>
      </c>
      <c r="E39" s="217"/>
      <c r="F39" s="261"/>
      <c r="G39" s="217"/>
      <c r="H39" s="217" t="s">
        <v>295</v>
      </c>
    </row>
    <row r="40" spans="1:8" s="218" customFormat="1" ht="14.25">
      <c r="A40" s="318"/>
      <c r="B40" s="519"/>
      <c r="C40" s="217" t="s">
        <v>529</v>
      </c>
      <c r="D40" s="217">
        <v>1</v>
      </c>
      <c r="E40" s="217"/>
      <c r="F40" s="545"/>
      <c r="G40" s="217"/>
      <c r="H40" s="217" t="s">
        <v>383</v>
      </c>
    </row>
    <row r="41" spans="1:8" s="218" customFormat="1" ht="12.75">
      <c r="A41" s="318"/>
      <c r="B41" s="519"/>
      <c r="C41" s="217"/>
      <c r="D41" s="217"/>
      <c r="E41" s="217"/>
      <c r="F41" s="217"/>
      <c r="G41" s="217"/>
      <c r="H41" s="217"/>
    </row>
    <row r="42" spans="1:8" s="218" customFormat="1" ht="14.25">
      <c r="A42" s="318"/>
      <c r="B42" s="519" t="s">
        <v>306</v>
      </c>
      <c r="C42" s="217" t="s">
        <v>532</v>
      </c>
      <c r="D42" s="217"/>
      <c r="E42" s="217">
        <v>12</v>
      </c>
      <c r="F42" s="545" t="s">
        <v>82</v>
      </c>
      <c r="G42" s="217"/>
      <c r="H42" s="217" t="s">
        <v>536</v>
      </c>
    </row>
    <row r="43" spans="1:8" s="218" customFormat="1" ht="12.75">
      <c r="A43" s="318"/>
      <c r="B43" s="519"/>
      <c r="C43" s="217"/>
      <c r="D43" s="217"/>
      <c r="E43" s="217"/>
      <c r="F43" s="217"/>
      <c r="G43" s="217"/>
      <c r="H43" s="217"/>
    </row>
    <row r="44" spans="1:8" s="218" customFormat="1" ht="12.75">
      <c r="A44" s="318"/>
      <c r="B44" s="519" t="s">
        <v>304</v>
      </c>
      <c r="C44" s="217" t="s">
        <v>533</v>
      </c>
      <c r="D44" s="217">
        <v>82</v>
      </c>
      <c r="E44" s="217"/>
      <c r="F44" s="217"/>
      <c r="G44" s="217"/>
      <c r="H44" s="217"/>
    </row>
    <row r="45" spans="1:8" s="218" customFormat="1" ht="12.75">
      <c r="A45" s="318"/>
      <c r="B45" s="217"/>
      <c r="C45" s="217"/>
      <c r="D45" s="217"/>
      <c r="E45" s="217"/>
      <c r="F45" s="217"/>
      <c r="G45" s="217"/>
      <c r="H45" s="217"/>
    </row>
    <row r="46" spans="1:8" s="218" customFormat="1" ht="12.75">
      <c r="A46" s="199" t="s">
        <v>50</v>
      </c>
      <c r="B46" s="199"/>
      <c r="C46" s="200"/>
      <c r="D46" s="201"/>
      <c r="E46" s="202"/>
      <c r="F46" s="202"/>
      <c r="G46" s="203"/>
      <c r="H46" s="204"/>
    </row>
    <row r="47" spans="1:8" s="218" customFormat="1" ht="12.75">
      <c r="A47" s="318"/>
      <c r="B47" s="519" t="s">
        <v>302</v>
      </c>
      <c r="C47" s="217" t="s">
        <v>217</v>
      </c>
      <c r="D47" s="319">
        <v>20</v>
      </c>
      <c r="E47" s="219"/>
      <c r="F47" s="219"/>
      <c r="G47" s="320"/>
      <c r="H47" s="220" t="s">
        <v>538</v>
      </c>
    </row>
    <row r="48" spans="1:8" s="218" customFormat="1" ht="12.75">
      <c r="A48" s="318"/>
      <c r="B48" s="217"/>
      <c r="C48" s="217"/>
      <c r="D48" s="319"/>
      <c r="E48" s="219"/>
      <c r="F48" s="219"/>
      <c r="G48" s="320"/>
      <c r="H48" s="220"/>
    </row>
    <row r="49" spans="1:8" ht="12.75">
      <c r="A49" s="318"/>
      <c r="B49" s="519" t="s">
        <v>303</v>
      </c>
      <c r="C49" s="184" t="s">
        <v>537</v>
      </c>
      <c r="D49" s="319">
        <v>240</v>
      </c>
      <c r="E49" s="219"/>
      <c r="F49" s="219"/>
      <c r="G49" s="320"/>
      <c r="H49" s="220" t="s">
        <v>315</v>
      </c>
    </row>
    <row r="50" spans="1:8" ht="12.75">
      <c r="A50" s="318"/>
      <c r="B50" s="217"/>
      <c r="C50" s="184" t="s">
        <v>220</v>
      </c>
      <c r="D50" s="319"/>
      <c r="E50" s="219">
        <v>20</v>
      </c>
      <c r="F50" s="219"/>
      <c r="G50" s="320"/>
      <c r="H50" s="220" t="s">
        <v>583</v>
      </c>
    </row>
    <row r="51" spans="1:8" ht="12.75">
      <c r="A51" s="318"/>
      <c r="B51" s="200"/>
      <c r="D51" s="200"/>
      <c r="E51" s="200"/>
      <c r="F51" s="200"/>
      <c r="G51" s="200"/>
      <c r="H51" s="200"/>
    </row>
    <row r="52" spans="1:8" s="218" customFormat="1" ht="12.75">
      <c r="A52" s="318"/>
      <c r="B52" s="519" t="s">
        <v>539</v>
      </c>
      <c r="C52" s="184" t="s">
        <v>540</v>
      </c>
      <c r="D52" s="319">
        <v>1</v>
      </c>
      <c r="E52" s="219"/>
      <c r="F52" s="219"/>
      <c r="G52" s="320"/>
      <c r="H52" s="220"/>
    </row>
    <row r="53" spans="1:8" s="218" customFormat="1" ht="12.75">
      <c r="A53" s="318"/>
      <c r="B53" s="519"/>
      <c r="C53" s="184"/>
      <c r="D53" s="319"/>
      <c r="E53" s="219"/>
      <c r="F53" s="219"/>
      <c r="G53" s="320"/>
      <c r="H53" s="220"/>
    </row>
    <row r="54" spans="1:8" s="218" customFormat="1" ht="12.75">
      <c r="A54" s="318"/>
      <c r="B54" s="519" t="s">
        <v>541</v>
      </c>
      <c r="C54" s="184" t="s">
        <v>213</v>
      </c>
      <c r="D54" s="319">
        <v>10</v>
      </c>
      <c r="E54" s="219"/>
      <c r="F54" s="219"/>
      <c r="G54" s="320">
        <v>39</v>
      </c>
      <c r="H54" s="220"/>
    </row>
    <row r="55" spans="1:8" s="218" customFormat="1" ht="12.75">
      <c r="A55" s="221"/>
      <c r="B55" s="222"/>
      <c r="D55" s="322"/>
      <c r="E55" s="322"/>
      <c r="F55" s="322"/>
      <c r="G55" s="323"/>
      <c r="H55" s="324"/>
    </row>
    <row r="56" spans="1:8" s="218" customFormat="1" ht="12.75">
      <c r="A56" s="199" t="s">
        <v>274</v>
      </c>
      <c r="B56" s="205"/>
      <c r="C56" s="200"/>
      <c r="D56" s="201"/>
      <c r="E56" s="202"/>
      <c r="F56" s="202"/>
      <c r="G56" s="203"/>
      <c r="H56" s="204"/>
    </row>
    <row r="57" spans="1:8" s="218" customFormat="1" ht="12.75">
      <c r="A57" s="199"/>
      <c r="B57" s="519" t="s">
        <v>63</v>
      </c>
      <c r="C57" s="223" t="s">
        <v>185</v>
      </c>
      <c r="D57" s="325">
        <v>45</v>
      </c>
      <c r="E57" s="326"/>
      <c r="F57" s="326"/>
      <c r="G57" s="327">
        <v>200</v>
      </c>
      <c r="H57" s="208"/>
    </row>
    <row r="58" spans="1:8" s="218" customFormat="1" ht="12.75">
      <c r="A58" s="199"/>
      <c r="B58" s="205"/>
      <c r="C58" s="200"/>
      <c r="D58" s="325"/>
      <c r="E58" s="202"/>
      <c r="F58" s="202"/>
      <c r="G58" s="203"/>
      <c r="H58" s="204"/>
    </row>
    <row r="59" spans="1:8" s="218" customFormat="1" ht="12.75">
      <c r="A59" s="199"/>
      <c r="B59" t="s">
        <v>305</v>
      </c>
      <c r="C59" s="200" t="s">
        <v>542</v>
      </c>
      <c r="D59" s="328">
        <v>30</v>
      </c>
      <c r="E59" s="326"/>
      <c r="F59" s="326"/>
      <c r="G59" s="327"/>
      <c r="H59" s="208"/>
    </row>
    <row r="60" spans="1:9" ht="12.75">
      <c r="A60" s="199"/>
      <c r="B60" s="205"/>
      <c r="C60" s="223"/>
      <c r="D60" s="325"/>
      <c r="E60" s="326"/>
      <c r="F60" s="326"/>
      <c r="G60" s="327"/>
      <c r="H60" s="208"/>
      <c r="I60" s="232"/>
    </row>
    <row r="61" spans="1:9" ht="12.75">
      <c r="A61" s="199"/>
      <c r="B61" s="217" t="s">
        <v>306</v>
      </c>
      <c r="C61" s="223" t="s">
        <v>543</v>
      </c>
      <c r="D61" s="325"/>
      <c r="E61" s="326">
        <v>1</v>
      </c>
      <c r="F61" s="326"/>
      <c r="G61" s="327"/>
      <c r="H61" s="204" t="s">
        <v>296</v>
      </c>
      <c r="I61" s="223"/>
    </row>
    <row r="62" spans="1:8" ht="12.75">
      <c r="A62" s="199"/>
      <c r="B62" s="205"/>
      <c r="C62" s="223"/>
      <c r="D62" s="325"/>
      <c r="E62" s="326"/>
      <c r="F62" s="326"/>
      <c r="G62" s="327"/>
      <c r="H62" s="208"/>
    </row>
    <row r="63" spans="1:9" ht="12.75">
      <c r="A63" s="199" t="s">
        <v>272</v>
      </c>
      <c r="B63" s="205"/>
      <c r="I63" s="223"/>
    </row>
    <row r="64" spans="1:9" ht="12.75">
      <c r="A64" s="317"/>
      <c r="B64" s="519" t="s">
        <v>63</v>
      </c>
      <c r="C64" s="184" t="s">
        <v>544</v>
      </c>
      <c r="D64" s="319">
        <v>1.2</v>
      </c>
      <c r="E64" s="219"/>
      <c r="F64" s="219"/>
      <c r="G64" s="320">
        <v>6</v>
      </c>
      <c r="H64" s="220"/>
      <c r="I64" s="223"/>
    </row>
    <row r="65" spans="1:9" ht="12.75">
      <c r="A65" s="318"/>
      <c r="B65" s="217"/>
      <c r="C65" s="184" t="s">
        <v>545</v>
      </c>
      <c r="D65" s="319">
        <v>3.9</v>
      </c>
      <c r="E65" s="219"/>
      <c r="F65" s="219"/>
      <c r="G65" s="320">
        <v>21</v>
      </c>
      <c r="H65" s="220"/>
      <c r="I65" s="223"/>
    </row>
    <row r="66" spans="1:9" ht="12.75">
      <c r="A66" s="318"/>
      <c r="B66" s="217"/>
      <c r="C66" s="184" t="s">
        <v>546</v>
      </c>
      <c r="D66" s="319">
        <v>0</v>
      </c>
      <c r="E66" s="219"/>
      <c r="F66" s="219"/>
      <c r="G66" s="320">
        <v>17</v>
      </c>
      <c r="H66" s="220"/>
      <c r="I66" s="223"/>
    </row>
    <row r="67" spans="1:8" ht="12.75">
      <c r="A67" s="318"/>
      <c r="B67" s="217"/>
      <c r="C67" s="184" t="s">
        <v>547</v>
      </c>
      <c r="D67" s="319">
        <v>1.2</v>
      </c>
      <c r="E67" s="219"/>
      <c r="F67" s="219"/>
      <c r="G67" s="320">
        <v>1.6</v>
      </c>
      <c r="H67" s="220"/>
    </row>
    <row r="68" spans="1:8" s="184" customFormat="1" ht="12.75">
      <c r="A68" s="318"/>
      <c r="B68" s="217"/>
      <c r="C68" s="184" t="s">
        <v>548</v>
      </c>
      <c r="D68" s="319">
        <v>8.1</v>
      </c>
      <c r="E68" s="219"/>
      <c r="F68" s="219"/>
      <c r="G68" s="320">
        <v>25</v>
      </c>
      <c r="H68" s="220"/>
    </row>
    <row r="69" spans="1:8" s="184" customFormat="1" ht="12.75">
      <c r="A69" s="318"/>
      <c r="B69" s="217"/>
      <c r="C69" s="184" t="s">
        <v>549</v>
      </c>
      <c r="D69" s="319">
        <v>4.5</v>
      </c>
      <c r="E69" s="219"/>
      <c r="F69" s="219"/>
      <c r="G69" s="320">
        <v>24.5</v>
      </c>
      <c r="H69" s="220"/>
    </row>
    <row r="70" spans="1:8" s="184" customFormat="1" ht="12.75">
      <c r="A70" s="318"/>
      <c r="B70" s="217"/>
      <c r="C70" s="184" t="s">
        <v>550</v>
      </c>
      <c r="D70" s="319">
        <v>8.9</v>
      </c>
      <c r="E70" s="219">
        <v>1.5</v>
      </c>
      <c r="F70" s="219"/>
      <c r="G70" s="320">
        <v>29.5</v>
      </c>
      <c r="H70" s="220"/>
    </row>
    <row r="71" spans="1:8" s="184" customFormat="1" ht="12.75">
      <c r="A71" s="318"/>
      <c r="B71" s="217"/>
      <c r="C71" s="184" t="s">
        <v>551</v>
      </c>
      <c r="D71" s="319">
        <v>1.5</v>
      </c>
      <c r="E71" s="219"/>
      <c r="F71" s="219"/>
      <c r="G71" s="320">
        <v>5.5</v>
      </c>
      <c r="H71" s="220"/>
    </row>
    <row r="72" spans="1:8" s="184" customFormat="1" ht="12.75">
      <c r="A72" s="318"/>
      <c r="B72" s="217"/>
      <c r="D72" s="319"/>
      <c r="E72" s="219"/>
      <c r="F72" s="219"/>
      <c r="G72" s="320"/>
      <c r="H72" s="220"/>
    </row>
    <row r="73" spans="1:8" s="184" customFormat="1" ht="12.75">
      <c r="A73" s="318"/>
      <c r="B73" s="217" t="s">
        <v>539</v>
      </c>
      <c r="C73" s="184" t="s">
        <v>552</v>
      </c>
      <c r="D73" s="319">
        <v>4</v>
      </c>
      <c r="F73" s="219"/>
      <c r="G73" s="320"/>
      <c r="H73" s="220"/>
    </row>
    <row r="74" spans="1:8" s="184" customFormat="1" ht="12.75">
      <c r="A74" s="318"/>
      <c r="B74" s="217"/>
      <c r="D74" s="219"/>
      <c r="E74" s="319"/>
      <c r="F74" s="319"/>
      <c r="G74" s="320"/>
      <c r="H74" s="220"/>
    </row>
    <row r="75" spans="1:8" s="184" customFormat="1" ht="12.75">
      <c r="A75" s="199" t="s">
        <v>273</v>
      </c>
      <c r="B75" s="205"/>
      <c r="C75" s="200"/>
      <c r="D75" s="201"/>
      <c r="E75" s="202"/>
      <c r="F75" s="202"/>
      <c r="G75" s="203"/>
      <c r="H75" s="204"/>
    </row>
    <row r="76" spans="1:8" s="184" customFormat="1" ht="12.75">
      <c r="A76" s="217"/>
      <c r="B76" s="519" t="s">
        <v>63</v>
      </c>
      <c r="C76" s="184" t="s">
        <v>553</v>
      </c>
      <c r="D76" s="184">
        <v>39</v>
      </c>
      <c r="G76" s="190"/>
      <c r="H76" s="220"/>
    </row>
    <row r="77" spans="1:8" s="184" customFormat="1" ht="12.75">
      <c r="A77" s="217"/>
      <c r="B77" s="217"/>
      <c r="C77" s="184" t="s">
        <v>554</v>
      </c>
      <c r="D77" s="184">
        <v>1</v>
      </c>
      <c r="H77" s="220"/>
    </row>
    <row r="78" spans="1:8" s="184" customFormat="1" ht="12.75">
      <c r="A78" s="217"/>
      <c r="B78" s="217"/>
      <c r="C78" s="184" t="s">
        <v>307</v>
      </c>
      <c r="D78" s="184">
        <v>5</v>
      </c>
      <c r="E78" s="184">
        <v>6</v>
      </c>
      <c r="H78" s="220"/>
    </row>
    <row r="79" spans="1:8" s="184" customFormat="1" ht="12.75">
      <c r="A79" s="217"/>
      <c r="C79" s="184" t="s">
        <v>553</v>
      </c>
      <c r="E79" s="184">
        <v>29</v>
      </c>
      <c r="H79" s="220"/>
    </row>
    <row r="80" spans="1:8" s="184" customFormat="1" ht="12.75">
      <c r="A80" s="217"/>
      <c r="B80" s="217"/>
      <c r="H80" s="220"/>
    </row>
    <row r="81" spans="1:8" s="184" customFormat="1" ht="12.75">
      <c r="A81" s="217"/>
      <c r="B81" s="519" t="s">
        <v>65</v>
      </c>
      <c r="C81" s="184" t="s">
        <v>307</v>
      </c>
      <c r="E81" s="184">
        <v>3</v>
      </c>
      <c r="G81" s="320"/>
      <c r="H81" s="220"/>
    </row>
    <row r="82" spans="1:8" ht="12.75">
      <c r="A82" s="217"/>
      <c r="B82" s="217"/>
      <c r="C82" s="184"/>
      <c r="D82" s="184"/>
      <c r="E82" s="184"/>
      <c r="F82" s="184"/>
      <c r="G82" s="320"/>
      <c r="H82" s="220"/>
    </row>
    <row r="83" spans="2:8" s="184" customFormat="1" ht="14.25">
      <c r="B83" s="519" t="s">
        <v>301</v>
      </c>
      <c r="C83" s="200" t="s">
        <v>556</v>
      </c>
      <c r="D83" s="200">
        <v>332</v>
      </c>
      <c r="E83" s="200"/>
      <c r="F83" s="200"/>
      <c r="G83" s="200"/>
      <c r="H83" s="200" t="s">
        <v>296</v>
      </c>
    </row>
    <row r="84" spans="2:8" s="184" customFormat="1" ht="14.25">
      <c r="B84" s="519"/>
      <c r="C84" s="200" t="s">
        <v>557</v>
      </c>
      <c r="D84" s="200">
        <v>243</v>
      </c>
      <c r="E84" s="200"/>
      <c r="F84" s="200"/>
      <c r="G84" s="200"/>
      <c r="H84" s="200" t="s">
        <v>296</v>
      </c>
    </row>
    <row r="85" spans="2:8" s="184" customFormat="1" ht="12.75">
      <c r="B85" s="200"/>
      <c r="C85" s="200"/>
      <c r="D85" s="200"/>
      <c r="E85" s="200"/>
      <c r="F85" s="200"/>
      <c r="G85" s="200"/>
      <c r="H85" s="200"/>
    </row>
    <row r="86" spans="2:8" s="184" customFormat="1" ht="12.75">
      <c r="B86" s="519" t="s">
        <v>302</v>
      </c>
      <c r="C86" s="184" t="s">
        <v>558</v>
      </c>
      <c r="D86" s="184">
        <v>46</v>
      </c>
      <c r="H86" s="217" t="s">
        <v>560</v>
      </c>
    </row>
    <row r="87" spans="3:8" s="184" customFormat="1" ht="12.75">
      <c r="C87" s="184" t="s">
        <v>223</v>
      </c>
      <c r="D87" s="184">
        <v>29</v>
      </c>
      <c r="H87" s="184" t="s">
        <v>295</v>
      </c>
    </row>
    <row r="88" spans="3:5" s="184" customFormat="1" ht="12.75">
      <c r="C88" s="184" t="s">
        <v>559</v>
      </c>
      <c r="E88" s="184">
        <v>4</v>
      </c>
    </row>
    <row r="89" spans="3:5" s="184" customFormat="1" ht="12.75">
      <c r="C89" s="184" t="s">
        <v>555</v>
      </c>
      <c r="D89" s="184">
        <v>10</v>
      </c>
      <c r="E89" s="184">
        <v>5</v>
      </c>
    </row>
    <row r="90" s="184" customFormat="1" ht="12.75">
      <c r="I90" s="220"/>
    </row>
    <row r="91" spans="2:8" s="184" customFormat="1" ht="12.75">
      <c r="B91" s="519" t="s">
        <v>303</v>
      </c>
      <c r="C91" s="184" t="s">
        <v>561</v>
      </c>
      <c r="E91" s="184">
        <v>5</v>
      </c>
      <c r="H91" s="184" t="s">
        <v>297</v>
      </c>
    </row>
    <row r="92" spans="3:8" s="184" customFormat="1" ht="12.75">
      <c r="C92" s="184" t="s">
        <v>562</v>
      </c>
      <c r="D92" s="184">
        <v>6</v>
      </c>
      <c r="H92" s="184" t="s">
        <v>297</v>
      </c>
    </row>
    <row r="93" spans="3:5" s="184" customFormat="1" ht="12.75">
      <c r="C93" s="184" t="s">
        <v>307</v>
      </c>
      <c r="E93" s="184">
        <v>4</v>
      </c>
    </row>
    <row r="94" spans="2:8" ht="12.75">
      <c r="B94" s="184"/>
      <c r="C94" s="184"/>
      <c r="D94" s="184"/>
      <c r="E94" s="184"/>
      <c r="F94" s="184"/>
      <c r="G94" s="184"/>
      <c r="H94" s="184"/>
    </row>
    <row r="95" spans="2:8" s="184" customFormat="1" ht="14.25">
      <c r="B95" s="217" t="s">
        <v>306</v>
      </c>
      <c r="C95" s="184" t="s">
        <v>563</v>
      </c>
      <c r="D95" s="200">
        <v>60</v>
      </c>
      <c r="E95" s="200"/>
      <c r="F95" s="200"/>
      <c r="G95" s="200"/>
      <c r="H95" s="200" t="s">
        <v>296</v>
      </c>
    </row>
    <row r="96" spans="3:8" s="184" customFormat="1" ht="14.25">
      <c r="C96" s="184" t="s">
        <v>564</v>
      </c>
      <c r="D96" s="184">
        <v>60</v>
      </c>
      <c r="H96" s="184" t="s">
        <v>296</v>
      </c>
    </row>
    <row r="97" spans="2:8" ht="12.75">
      <c r="B97" s="184"/>
      <c r="C97" s="184"/>
      <c r="D97" s="184"/>
      <c r="E97" s="184"/>
      <c r="F97" s="184"/>
      <c r="G97" s="184"/>
      <c r="H97" s="184"/>
    </row>
    <row r="98" spans="2:8" ht="12.75">
      <c r="B98" s="519" t="s">
        <v>304</v>
      </c>
      <c r="C98" s="184" t="s">
        <v>565</v>
      </c>
      <c r="D98" s="200">
        <v>52</v>
      </c>
      <c r="E98" s="200"/>
      <c r="F98" s="200"/>
      <c r="G98" s="200"/>
      <c r="H98" s="200"/>
    </row>
    <row r="99" spans="1:7" ht="12.75">
      <c r="A99" s="222"/>
      <c r="B99" s="222"/>
      <c r="E99" s="201"/>
      <c r="F99" s="201"/>
      <c r="G99" s="201"/>
    </row>
    <row r="100" spans="1:2" ht="12.75">
      <c r="A100" s="224" t="s">
        <v>82</v>
      </c>
      <c r="B100" s="224" t="s">
        <v>566</v>
      </c>
    </row>
    <row r="101" spans="1:2" ht="12.75">
      <c r="A101" s="224" t="s">
        <v>83</v>
      </c>
      <c r="B101" s="224" t="s">
        <v>633</v>
      </c>
    </row>
    <row r="107" ht="12.75">
      <c r="B107" s="184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51" r:id="rId1"/>
  <headerFooter alignWithMargins="0">
    <oddFooter>&amp;CNordel 2000&amp;R&amp;D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8515625" style="224" customWidth="1"/>
    <col min="2" max="2" width="19.57421875" style="224" customWidth="1"/>
    <col min="3" max="3" width="20.8515625" style="224" customWidth="1"/>
    <col min="4" max="4" width="7.421875" style="232" customWidth="1"/>
    <col min="5" max="5" width="12.421875" style="233" customWidth="1"/>
    <col min="6" max="6" width="10.57421875" style="200" customWidth="1"/>
    <col min="7" max="7" width="27.00390625" style="204" customWidth="1"/>
    <col min="8" max="8" width="7.7109375" style="200" customWidth="1"/>
    <col min="9" max="16384" width="9.140625" style="200" customWidth="1"/>
  </cols>
  <sheetData>
    <row r="1" spans="1:8" s="193" customFormat="1" ht="15">
      <c r="A1" s="192" t="s">
        <v>7</v>
      </c>
      <c r="B1" s="192" t="s">
        <v>308</v>
      </c>
      <c r="D1" s="225"/>
      <c r="E1" s="197"/>
      <c r="F1" s="197"/>
      <c r="G1" s="197"/>
      <c r="H1" s="198"/>
    </row>
    <row r="2" spans="1:8" s="193" customFormat="1" ht="15">
      <c r="A2" s="192"/>
      <c r="B2" s="192"/>
      <c r="D2" s="225"/>
      <c r="E2" s="197"/>
      <c r="F2" s="197"/>
      <c r="G2" s="197"/>
      <c r="H2" s="198"/>
    </row>
    <row r="3" spans="1:7" s="209" customFormat="1" ht="12.75">
      <c r="A3" s="205"/>
      <c r="B3" s="515" t="s">
        <v>289</v>
      </c>
      <c r="C3" s="515" t="s">
        <v>290</v>
      </c>
      <c r="D3" s="33" t="s">
        <v>309</v>
      </c>
      <c r="E3" s="520" t="s">
        <v>310</v>
      </c>
      <c r="F3" s="520" t="s">
        <v>311</v>
      </c>
      <c r="G3" s="5" t="s">
        <v>293</v>
      </c>
    </row>
    <row r="4" spans="1:7" s="209" customFormat="1" ht="12.75">
      <c r="A4" s="205"/>
      <c r="B4" s="515"/>
      <c r="C4" s="515"/>
      <c r="D4" s="33"/>
      <c r="E4" s="520" t="s">
        <v>312</v>
      </c>
      <c r="F4" s="520" t="s">
        <v>313</v>
      </c>
      <c r="G4" s="520"/>
    </row>
    <row r="5" spans="1:7" s="209" customFormat="1" ht="12.75">
      <c r="A5" s="205"/>
      <c r="B5" s="515"/>
      <c r="C5" s="515"/>
      <c r="D5" s="33"/>
      <c r="E5" s="520"/>
      <c r="F5" s="521" t="s">
        <v>300</v>
      </c>
      <c r="G5" s="5"/>
    </row>
    <row r="6" spans="1:7" s="209" customFormat="1" ht="12.75">
      <c r="A6" s="211"/>
      <c r="B6" s="522"/>
      <c r="C6" s="522"/>
      <c r="D6" s="523" t="s">
        <v>56</v>
      </c>
      <c r="E6" s="524" t="s">
        <v>314</v>
      </c>
      <c r="F6" s="524" t="s">
        <v>58</v>
      </c>
      <c r="G6" s="525"/>
    </row>
    <row r="7" spans="1:7" s="209" customFormat="1" ht="12.75">
      <c r="A7" s="205"/>
      <c r="B7" s="205"/>
      <c r="C7" s="205"/>
      <c r="D7" s="226"/>
      <c r="G7" s="208"/>
    </row>
    <row r="8" spans="1:7" s="209" customFormat="1" ht="12.75">
      <c r="A8" s="199" t="s">
        <v>567</v>
      </c>
      <c r="B8" s="205"/>
      <c r="C8" s="205"/>
      <c r="D8" s="226"/>
      <c r="G8" s="208"/>
    </row>
    <row r="9" spans="1:7" s="190" customFormat="1" ht="12.75">
      <c r="A9" s="317"/>
      <c r="B9" s="519" t="s">
        <v>304</v>
      </c>
      <c r="C9" s="217" t="s">
        <v>568</v>
      </c>
      <c r="D9" s="181">
        <v>150</v>
      </c>
      <c r="E9" s="190">
        <v>2003</v>
      </c>
      <c r="G9" s="104"/>
    </row>
    <row r="10" spans="1:7" s="190" customFormat="1" ht="12.75">
      <c r="A10" s="318"/>
      <c r="B10" s="217"/>
      <c r="G10" s="104"/>
    </row>
    <row r="11" spans="1:10" s="209" customFormat="1" ht="12.75">
      <c r="A11" s="199" t="s">
        <v>569</v>
      </c>
      <c r="B11" s="217"/>
      <c r="C11" s="217"/>
      <c r="D11" s="181"/>
      <c r="E11" s="190"/>
      <c r="F11" s="190"/>
      <c r="G11" s="220"/>
      <c r="H11" s="190"/>
      <c r="I11" s="190"/>
      <c r="J11" s="190"/>
    </row>
    <row r="12" spans="1:10" s="209" customFormat="1" ht="12.75">
      <c r="A12" s="199"/>
      <c r="B12" s="217" t="s">
        <v>304</v>
      </c>
      <c r="C12" s="217" t="s">
        <v>570</v>
      </c>
      <c r="D12" s="181">
        <v>160</v>
      </c>
      <c r="E12" s="190">
        <v>2002</v>
      </c>
      <c r="F12" s="190"/>
      <c r="G12" s="220"/>
      <c r="H12" s="190"/>
      <c r="I12" s="190"/>
      <c r="J12" s="190"/>
    </row>
    <row r="13" spans="1:10" s="209" customFormat="1" ht="12.75">
      <c r="A13" s="199"/>
      <c r="B13" s="217"/>
      <c r="C13" s="217"/>
      <c r="D13" s="181"/>
      <c r="E13" s="190"/>
      <c r="F13" s="190"/>
      <c r="G13" s="220"/>
      <c r="H13" s="190"/>
      <c r="I13" s="190"/>
      <c r="J13" s="190"/>
    </row>
    <row r="14" spans="1:8" s="209" customFormat="1" ht="12.75">
      <c r="A14" s="199" t="s">
        <v>50</v>
      </c>
      <c r="B14" s="227"/>
      <c r="C14" s="227"/>
      <c r="D14" s="228"/>
      <c r="E14" s="229"/>
      <c r="F14" s="229"/>
      <c r="G14" s="329"/>
      <c r="H14" s="229"/>
    </row>
    <row r="15" spans="1:8" s="209" customFormat="1" ht="12.75">
      <c r="A15" s="199"/>
      <c r="B15" s="519" t="s">
        <v>303</v>
      </c>
      <c r="C15" s="205" t="s">
        <v>221</v>
      </c>
      <c r="D15" s="226">
        <v>26</v>
      </c>
      <c r="E15" s="209">
        <v>2002</v>
      </c>
      <c r="F15" s="190"/>
      <c r="G15" s="104" t="s">
        <v>315</v>
      </c>
      <c r="H15" s="229"/>
    </row>
    <row r="16" spans="1:8" s="209" customFormat="1" ht="12.75">
      <c r="A16" s="199"/>
      <c r="B16" s="217"/>
      <c r="C16" s="205" t="s">
        <v>219</v>
      </c>
      <c r="D16" s="226">
        <v>55</v>
      </c>
      <c r="E16" s="209">
        <v>2002</v>
      </c>
      <c r="G16" s="104" t="s">
        <v>315</v>
      </c>
      <c r="H16" s="229"/>
    </row>
    <row r="17" spans="1:8" s="209" customFormat="1" ht="12.75">
      <c r="A17" s="199"/>
      <c r="B17" s="217"/>
      <c r="C17" s="205" t="s">
        <v>220</v>
      </c>
      <c r="D17" s="226">
        <v>46</v>
      </c>
      <c r="E17" s="209">
        <v>2002</v>
      </c>
      <c r="G17" s="104" t="s">
        <v>315</v>
      </c>
      <c r="H17" s="229"/>
    </row>
    <row r="18" spans="1:8" s="209" customFormat="1" ht="12.75">
      <c r="A18" s="199"/>
      <c r="B18" s="217"/>
      <c r="C18" s="205" t="s">
        <v>571</v>
      </c>
      <c r="D18" s="226">
        <v>10</v>
      </c>
      <c r="E18" s="209">
        <v>2003</v>
      </c>
      <c r="G18" s="104" t="s">
        <v>583</v>
      </c>
      <c r="H18" s="229"/>
    </row>
    <row r="19" spans="1:8" s="209" customFormat="1" ht="12.75">
      <c r="A19" s="199"/>
      <c r="B19" s="217"/>
      <c r="C19" s="205"/>
      <c r="D19" s="226"/>
      <c r="G19" s="104"/>
      <c r="H19" s="229"/>
    </row>
    <row r="20" spans="1:8" s="209" customFormat="1" ht="12.75">
      <c r="A20" s="199"/>
      <c r="B20" s="519" t="s">
        <v>302</v>
      </c>
      <c r="C20" s="220" t="s">
        <v>218</v>
      </c>
      <c r="D20" s="181">
        <v>15</v>
      </c>
      <c r="E20" s="190">
        <v>2002</v>
      </c>
      <c r="F20" s="190"/>
      <c r="G20" s="104" t="s">
        <v>315</v>
      </c>
      <c r="H20" s="229"/>
    </row>
    <row r="21" spans="1:8" s="209" customFormat="1" ht="12.75">
      <c r="A21" s="199"/>
      <c r="B21" s="217"/>
      <c r="C21" s="220" t="s">
        <v>572</v>
      </c>
      <c r="D21" s="181">
        <v>17</v>
      </c>
      <c r="E21" s="190">
        <v>2003</v>
      </c>
      <c r="F21" s="190"/>
      <c r="G21" s="104" t="s">
        <v>315</v>
      </c>
      <c r="H21" s="229"/>
    </row>
    <row r="22" spans="1:8" s="209" customFormat="1" ht="12.75">
      <c r="A22" s="199"/>
      <c r="B22" s="217"/>
      <c r="C22" s="220"/>
      <c r="D22" s="181"/>
      <c r="E22" s="190"/>
      <c r="F22" s="190"/>
      <c r="G22" s="104"/>
      <c r="H22" s="229"/>
    </row>
    <row r="23" spans="1:7" s="230" customFormat="1" ht="12.75">
      <c r="A23" s="217"/>
      <c r="B23" s="205" t="s">
        <v>63</v>
      </c>
      <c r="C23" s="220" t="s">
        <v>573</v>
      </c>
      <c r="D23" s="181">
        <v>28</v>
      </c>
      <c r="E23" s="190">
        <v>2003</v>
      </c>
      <c r="F23" s="190">
        <v>23</v>
      </c>
      <c r="G23" s="208"/>
    </row>
    <row r="24" spans="1:7" s="209" customFormat="1" ht="12.75">
      <c r="A24" s="205"/>
      <c r="B24" s="205"/>
      <c r="C24" s="205"/>
      <c r="D24" s="226"/>
      <c r="G24" s="208"/>
    </row>
    <row r="25" spans="1:7" s="209" customFormat="1" ht="12.75">
      <c r="A25" s="231" t="s">
        <v>274</v>
      </c>
      <c r="B25" s="200"/>
      <c r="C25" s="200"/>
      <c r="D25" s="232"/>
      <c r="E25" s="233"/>
      <c r="G25" s="208"/>
    </row>
    <row r="26" spans="1:7" s="209" customFormat="1" ht="12.75">
      <c r="A26" s="199"/>
      <c r="B26" s="205"/>
      <c r="C26" s="205"/>
      <c r="D26" s="226"/>
      <c r="G26" s="208"/>
    </row>
    <row r="27" spans="1:7" s="209" customFormat="1" ht="12.75">
      <c r="A27" s="231" t="s">
        <v>272</v>
      </c>
      <c r="B27" s="205"/>
      <c r="C27" s="205"/>
      <c r="D27" s="226"/>
      <c r="G27" s="208"/>
    </row>
    <row r="28" spans="1:7" s="209" customFormat="1" ht="12.75">
      <c r="A28" s="231"/>
      <c r="B28" s="205" t="s">
        <v>63</v>
      </c>
      <c r="C28" s="205" t="s">
        <v>584</v>
      </c>
      <c r="D28" s="226">
        <v>15</v>
      </c>
      <c r="E28" s="209">
        <v>2003</v>
      </c>
      <c r="F28" s="209">
        <v>65</v>
      </c>
      <c r="G28" s="208"/>
    </row>
    <row r="29" spans="1:7" s="209" customFormat="1" ht="12.75">
      <c r="A29" s="231"/>
      <c r="B29" s="205"/>
      <c r="C29" s="205" t="s">
        <v>585</v>
      </c>
      <c r="D29" s="226">
        <v>168</v>
      </c>
      <c r="E29" s="209">
        <v>2004</v>
      </c>
      <c r="F29" s="209">
        <v>230</v>
      </c>
      <c r="G29" s="208"/>
    </row>
    <row r="30" spans="1:7" s="209" customFormat="1" ht="12.75">
      <c r="A30" s="231"/>
      <c r="B30" s="205"/>
      <c r="C30" s="205"/>
      <c r="D30" s="226"/>
      <c r="G30" s="208"/>
    </row>
    <row r="31" spans="1:7" s="209" customFormat="1" ht="12.75">
      <c r="A31" s="231"/>
      <c r="B31" s="205" t="s">
        <v>304</v>
      </c>
      <c r="C31" s="205" t="s">
        <v>574</v>
      </c>
      <c r="D31" s="226">
        <v>40</v>
      </c>
      <c r="E31" s="209">
        <v>2002</v>
      </c>
      <c r="G31" s="208"/>
    </row>
    <row r="32" spans="1:7" s="209" customFormat="1" ht="12.75">
      <c r="A32" s="231"/>
      <c r="B32" s="205"/>
      <c r="C32" s="205" t="s">
        <v>575</v>
      </c>
      <c r="D32" s="226">
        <v>40</v>
      </c>
      <c r="E32" s="209">
        <v>2002</v>
      </c>
      <c r="G32" s="208"/>
    </row>
    <row r="33" spans="1:7" s="209" customFormat="1" ht="12.75">
      <c r="A33" s="200"/>
      <c r="B33" s="200"/>
      <c r="C33" s="200"/>
      <c r="D33" s="232"/>
      <c r="E33" s="233"/>
      <c r="G33" s="208"/>
    </row>
    <row r="34" spans="1:7" ht="12.75">
      <c r="A34" s="199" t="s">
        <v>273</v>
      </c>
      <c r="B34" s="205"/>
      <c r="C34" s="205"/>
      <c r="D34" s="226"/>
      <c r="E34" s="209"/>
      <c r="F34" s="209"/>
      <c r="G34" s="208"/>
    </row>
    <row r="35" spans="1:7" ht="12.75">
      <c r="A35" s="317"/>
      <c r="B35" s="519" t="s">
        <v>302</v>
      </c>
      <c r="C35" s="217" t="s">
        <v>576</v>
      </c>
      <c r="D35" s="181">
        <v>12</v>
      </c>
      <c r="E35" s="190">
        <v>2002</v>
      </c>
      <c r="F35" s="190"/>
      <c r="G35" s="220" t="s">
        <v>297</v>
      </c>
    </row>
    <row r="36" spans="1:7" ht="12.75">
      <c r="A36" s="318"/>
      <c r="B36" s="217"/>
      <c r="C36" s="224" t="s">
        <v>577</v>
      </c>
      <c r="D36" s="232">
        <v>1</v>
      </c>
      <c r="E36" s="233">
        <v>2002</v>
      </c>
      <c r="G36" s="220" t="s">
        <v>297</v>
      </c>
    </row>
    <row r="37" spans="3:7" ht="12.75">
      <c r="C37" s="224" t="s">
        <v>578</v>
      </c>
      <c r="D37" s="232">
        <v>2</v>
      </c>
      <c r="E37" s="233">
        <v>2002</v>
      </c>
      <c r="G37" s="220" t="s">
        <v>297</v>
      </c>
    </row>
    <row r="38" spans="3:7" ht="12.75">
      <c r="C38" s="224" t="s">
        <v>579</v>
      </c>
      <c r="D38" s="232">
        <v>45</v>
      </c>
      <c r="E38" s="233">
        <v>2002</v>
      </c>
      <c r="G38" s="220" t="s">
        <v>297</v>
      </c>
    </row>
    <row r="39" ht="12.75">
      <c r="G39" s="220"/>
    </row>
    <row r="40" spans="2:7" ht="12.75">
      <c r="B40" s="519" t="s">
        <v>303</v>
      </c>
      <c r="C40" s="224" t="s">
        <v>580</v>
      </c>
      <c r="D40" s="232">
        <v>10</v>
      </c>
      <c r="E40" s="233">
        <v>2002</v>
      </c>
      <c r="G40" s="220" t="s">
        <v>297</v>
      </c>
    </row>
    <row r="41" spans="3:7" ht="12.75">
      <c r="C41" s="224" t="s">
        <v>561</v>
      </c>
      <c r="D41" s="232">
        <v>25</v>
      </c>
      <c r="E41" s="233">
        <v>2002</v>
      </c>
      <c r="G41" s="220" t="s">
        <v>297</v>
      </c>
    </row>
    <row r="42" ht="12.75">
      <c r="H42" s="232"/>
    </row>
    <row r="43" spans="2:7" ht="12.75">
      <c r="B43" s="224" t="s">
        <v>306</v>
      </c>
      <c r="C43" s="224" t="s">
        <v>581</v>
      </c>
      <c r="D43" s="232">
        <v>120</v>
      </c>
      <c r="E43" s="233" t="s">
        <v>582</v>
      </c>
      <c r="G43" s="204" t="s">
        <v>296</v>
      </c>
    </row>
    <row r="44" spans="3:7" ht="12.75">
      <c r="C44" s="232"/>
      <c r="D44" s="233"/>
      <c r="E44" s="200"/>
      <c r="F44" s="204"/>
      <c r="G44" s="200"/>
    </row>
    <row r="45" spans="3:7" ht="12.75">
      <c r="C45" s="232"/>
      <c r="D45" s="233"/>
      <c r="E45" s="200"/>
      <c r="F45" s="204"/>
      <c r="G45" s="200"/>
    </row>
    <row r="46" spans="3:7" ht="12.75">
      <c r="C46" s="232"/>
      <c r="D46" s="233"/>
      <c r="E46" s="200"/>
      <c r="F46" s="204"/>
      <c r="G46" s="200"/>
    </row>
    <row r="47" spans="1:7" ht="15">
      <c r="A47" s="280" t="s">
        <v>9</v>
      </c>
      <c r="B47" s="280" t="s">
        <v>473</v>
      </c>
      <c r="C47" s="232"/>
      <c r="D47" s="233"/>
      <c r="E47" s="200"/>
      <c r="F47" s="204"/>
      <c r="G47" s="200"/>
    </row>
    <row r="48" spans="3:7" ht="12.75">
      <c r="C48" s="232"/>
      <c r="D48" s="233"/>
      <c r="E48" s="200"/>
      <c r="F48" s="204"/>
      <c r="G48" s="200"/>
    </row>
    <row r="49" spans="3:7" ht="12.75">
      <c r="C49" s="241" t="s">
        <v>188</v>
      </c>
      <c r="D49" s="281" t="s">
        <v>316</v>
      </c>
      <c r="E49" s="200"/>
      <c r="F49" s="204"/>
      <c r="G49" s="200"/>
    </row>
    <row r="50" spans="2:7" ht="14.25">
      <c r="B50" s="317" t="s">
        <v>271</v>
      </c>
      <c r="C50" s="233">
        <v>6229</v>
      </c>
      <c r="D50" s="204" t="s">
        <v>587</v>
      </c>
      <c r="E50" s="200"/>
      <c r="F50" s="509" t="s">
        <v>83</v>
      </c>
      <c r="G50" s="200"/>
    </row>
    <row r="51" spans="2:7" ht="12.75">
      <c r="B51" s="317" t="s">
        <v>50</v>
      </c>
      <c r="C51" s="233">
        <v>13310</v>
      </c>
      <c r="D51" s="204" t="s">
        <v>588</v>
      </c>
      <c r="E51" s="200"/>
      <c r="F51" s="204"/>
      <c r="G51" s="200"/>
    </row>
    <row r="52" spans="2:7" ht="12.75">
      <c r="B52" s="317" t="s">
        <v>274</v>
      </c>
      <c r="C52" s="233">
        <v>989</v>
      </c>
      <c r="D52" s="204" t="s">
        <v>589</v>
      </c>
      <c r="E52" s="200"/>
      <c r="F52" s="204"/>
      <c r="G52" s="200"/>
    </row>
    <row r="53" spans="2:7" ht="12.75">
      <c r="B53" s="317" t="s">
        <v>272</v>
      </c>
      <c r="C53" s="233">
        <v>23054</v>
      </c>
      <c r="D53" s="204" t="s">
        <v>590</v>
      </c>
      <c r="E53" s="200"/>
      <c r="F53" s="204"/>
      <c r="G53" s="200"/>
    </row>
    <row r="54" spans="2:7" ht="12.75">
      <c r="B54" s="317" t="s">
        <v>273</v>
      </c>
      <c r="C54" s="233">
        <v>26800</v>
      </c>
      <c r="D54" s="204" t="s">
        <v>586</v>
      </c>
      <c r="E54" s="200"/>
      <c r="F54" s="204"/>
      <c r="G54" s="200"/>
    </row>
    <row r="55" spans="3:7" ht="12.75">
      <c r="C55" s="232"/>
      <c r="D55" s="233"/>
      <c r="E55" s="200"/>
      <c r="F55" s="204"/>
      <c r="G55" s="200"/>
    </row>
    <row r="56" spans="1:2" ht="12.75">
      <c r="A56" s="224" t="s">
        <v>82</v>
      </c>
      <c r="B56" s="224" t="s">
        <v>317</v>
      </c>
    </row>
    <row r="57" spans="1:2" ht="12.75">
      <c r="A57" s="224" t="s">
        <v>83</v>
      </c>
      <c r="B57" s="224" t="s">
        <v>624</v>
      </c>
    </row>
    <row r="58" ht="12.75">
      <c r="B58" s="224" t="s">
        <v>591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6" r:id="rId1"/>
  <headerFooter alignWithMargins="0">
    <oddFooter>&amp;CNordel 1999&amp;R&amp;D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="80" zoomScaleNormal="80" zoomScalePageLayoutView="0" workbookViewId="0" topLeftCell="A1">
      <selection activeCell="J13" sqref="J13"/>
    </sheetView>
  </sheetViews>
  <sheetFormatPr defaultColWidth="9.140625" defaultRowHeight="12.75"/>
  <cols>
    <col min="1" max="1" width="3.57421875" style="0" customWidth="1"/>
    <col min="2" max="2" width="8.28125" style="2" customWidth="1"/>
    <col min="3" max="3" width="8.7109375" style="0" customWidth="1"/>
    <col min="4" max="4" width="10.8515625" style="0" bestFit="1" customWidth="1"/>
    <col min="5" max="5" width="8.8515625" style="2" customWidth="1"/>
    <col min="6" max="6" width="8.28125" style="0" customWidth="1"/>
    <col min="7" max="7" width="8.8515625" style="0" bestFit="1" customWidth="1"/>
    <col min="8" max="8" width="9.8515625" style="2" bestFit="1" customWidth="1"/>
    <col min="9" max="9" width="7.7109375" style="0" customWidth="1"/>
    <col min="10" max="10" width="8.8515625" style="0" bestFit="1" customWidth="1"/>
    <col min="11" max="11" width="7.7109375" style="0" customWidth="1"/>
    <col min="12" max="12" width="8.8515625" style="0" bestFit="1" customWidth="1"/>
    <col min="13" max="13" width="8.28125" style="0" customWidth="1"/>
    <col min="14" max="14" width="9.8515625" style="0" bestFit="1" customWidth="1"/>
  </cols>
  <sheetData>
    <row r="1" spans="1:8" s="24" customFormat="1" ht="15">
      <c r="A1" s="23"/>
      <c r="B1" s="23" t="s">
        <v>318</v>
      </c>
      <c r="D1" s="25"/>
      <c r="E1" s="25"/>
      <c r="F1" s="25"/>
      <c r="G1" s="25"/>
      <c r="H1" s="25"/>
    </row>
    <row r="2" ht="12.75">
      <c r="B2" s="9"/>
    </row>
    <row r="4" spans="3:13" ht="12.75">
      <c r="C4" s="10" t="s">
        <v>319</v>
      </c>
      <c r="D4" s="10"/>
      <c r="E4" s="10"/>
      <c r="F4" s="10"/>
      <c r="G4" s="10"/>
      <c r="I4" s="10" t="s">
        <v>319</v>
      </c>
      <c r="J4" s="10"/>
      <c r="K4" s="10"/>
      <c r="L4" s="10"/>
      <c r="M4" s="10"/>
    </row>
    <row r="5" spans="2:15" ht="12.75">
      <c r="B5" s="233"/>
      <c r="C5" s="10" t="s">
        <v>592</v>
      </c>
      <c r="D5" s="330"/>
      <c r="E5" s="330"/>
      <c r="F5" s="330"/>
      <c r="G5" s="330"/>
      <c r="H5" s="233"/>
      <c r="I5" s="10" t="s">
        <v>593</v>
      </c>
      <c r="J5" s="330"/>
      <c r="K5" s="330"/>
      <c r="L5" s="330"/>
      <c r="M5" s="330"/>
      <c r="N5" s="200"/>
      <c r="O5" s="200"/>
    </row>
    <row r="6" spans="2:15" ht="12.75">
      <c r="B6" s="233"/>
      <c r="C6" s="10" t="s">
        <v>88</v>
      </c>
      <c r="D6" s="330"/>
      <c r="E6" s="330"/>
      <c r="F6" s="330"/>
      <c r="G6" s="330"/>
      <c r="H6" s="233"/>
      <c r="I6" s="10" t="s">
        <v>88</v>
      </c>
      <c r="J6" s="330"/>
      <c r="K6" s="330"/>
      <c r="L6" s="330"/>
      <c r="M6" s="330"/>
      <c r="N6" s="200"/>
      <c r="O6" s="200"/>
    </row>
    <row r="7" spans="2:15" ht="12.75">
      <c r="B7" s="233"/>
      <c r="C7" s="200"/>
      <c r="D7" s="200"/>
      <c r="E7" s="233"/>
      <c r="F7" s="200"/>
      <c r="G7" s="200"/>
      <c r="H7" s="233"/>
      <c r="I7" s="200"/>
      <c r="J7" s="200"/>
      <c r="K7" s="233"/>
      <c r="L7" s="200"/>
      <c r="M7" s="200"/>
      <c r="N7" s="200"/>
      <c r="O7" s="200"/>
    </row>
    <row r="8" spans="2:15" s="13" customFormat="1" ht="12.75">
      <c r="B8" s="232"/>
      <c r="C8" s="226" t="s">
        <v>89</v>
      </c>
      <c r="D8" s="232" t="s">
        <v>90</v>
      </c>
      <c r="E8" s="232" t="s">
        <v>320</v>
      </c>
      <c r="F8" s="232" t="s">
        <v>92</v>
      </c>
      <c r="G8" s="232" t="s">
        <v>321</v>
      </c>
      <c r="H8" s="232"/>
      <c r="I8" s="232" t="s">
        <v>89</v>
      </c>
      <c r="J8" s="232" t="s">
        <v>90</v>
      </c>
      <c r="K8" s="232" t="s">
        <v>320</v>
      </c>
      <c r="L8" s="232" t="s">
        <v>92</v>
      </c>
      <c r="M8" s="232" t="s">
        <v>321</v>
      </c>
      <c r="N8" s="228"/>
      <c r="O8" s="232"/>
    </row>
    <row r="9" spans="2:15" s="13" customFormat="1" ht="12.75">
      <c r="B9" s="232"/>
      <c r="C9" s="226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28"/>
      <c r="O9" s="232"/>
    </row>
    <row r="10" spans="2:16" ht="12.75">
      <c r="B10" s="233">
        <v>1</v>
      </c>
      <c r="C10" s="331">
        <v>3681</v>
      </c>
      <c r="D10" s="331">
        <v>10142</v>
      </c>
      <c r="E10" s="332">
        <v>783</v>
      </c>
      <c r="F10" s="332">
        <v>17793</v>
      </c>
      <c r="G10" s="332">
        <v>20171</v>
      </c>
      <c r="H10" s="284">
        <f aca="true" t="shared" si="0" ref="H10:H26">SUM(C10:G10)</f>
        <v>52570</v>
      </c>
      <c r="I10" s="331">
        <v>2538</v>
      </c>
      <c r="J10" s="331">
        <v>7410</v>
      </c>
      <c r="K10" s="332">
        <v>741</v>
      </c>
      <c r="L10" s="332">
        <v>9117</v>
      </c>
      <c r="M10" s="332">
        <v>11029</v>
      </c>
      <c r="N10" s="284">
        <f aca="true" t="shared" si="1" ref="N10:N26">SUM(I10:M10)</f>
        <v>30835</v>
      </c>
      <c r="O10" s="243"/>
      <c r="P10" s="12"/>
    </row>
    <row r="11" spans="2:16" ht="12.75">
      <c r="B11" s="233">
        <v>2</v>
      </c>
      <c r="C11" s="331">
        <v>3514</v>
      </c>
      <c r="D11" s="331">
        <v>9786</v>
      </c>
      <c r="E11" s="332">
        <v>772</v>
      </c>
      <c r="F11" s="332">
        <v>17605</v>
      </c>
      <c r="G11" s="332">
        <v>19863</v>
      </c>
      <c r="H11" s="284">
        <f t="shared" si="0"/>
        <v>51540</v>
      </c>
      <c r="I11" s="331">
        <v>2380</v>
      </c>
      <c r="J11" s="331">
        <v>7064</v>
      </c>
      <c r="K11" s="332">
        <v>731</v>
      </c>
      <c r="L11" s="332">
        <v>8789</v>
      </c>
      <c r="M11" s="332">
        <v>10727</v>
      </c>
      <c r="N11" s="284">
        <f t="shared" si="1"/>
        <v>29691</v>
      </c>
      <c r="O11" s="243"/>
      <c r="P11" s="12"/>
    </row>
    <row r="12" spans="2:16" ht="12.75">
      <c r="B12" s="233">
        <v>3</v>
      </c>
      <c r="C12" s="331">
        <v>3463</v>
      </c>
      <c r="D12" s="331">
        <v>9525</v>
      </c>
      <c r="E12" s="332">
        <v>768</v>
      </c>
      <c r="F12" s="332">
        <v>17439</v>
      </c>
      <c r="G12" s="332">
        <v>19710</v>
      </c>
      <c r="H12" s="284">
        <f t="shared" si="0"/>
        <v>50905</v>
      </c>
      <c r="I12" s="331">
        <v>2331</v>
      </c>
      <c r="J12" s="331">
        <v>6781</v>
      </c>
      <c r="K12" s="332">
        <v>729</v>
      </c>
      <c r="L12" s="332">
        <v>8655</v>
      </c>
      <c r="M12" s="332">
        <v>10572</v>
      </c>
      <c r="N12" s="284">
        <f t="shared" si="1"/>
        <v>29068</v>
      </c>
      <c r="O12" s="243"/>
      <c r="P12" s="12"/>
    </row>
    <row r="13" spans="2:16" ht="12.75">
      <c r="B13" s="233">
        <v>4</v>
      </c>
      <c r="C13" s="331">
        <v>3469</v>
      </c>
      <c r="D13" s="331">
        <v>9390</v>
      </c>
      <c r="E13" s="332">
        <v>764</v>
      </c>
      <c r="F13" s="332">
        <v>17453</v>
      </c>
      <c r="G13" s="332">
        <v>19808</v>
      </c>
      <c r="H13" s="284">
        <f t="shared" si="0"/>
        <v>50884</v>
      </c>
      <c r="I13" s="331">
        <v>2322</v>
      </c>
      <c r="J13" s="331">
        <v>6721</v>
      </c>
      <c r="K13" s="332">
        <v>726</v>
      </c>
      <c r="L13" s="332">
        <v>8642</v>
      </c>
      <c r="M13" s="332">
        <v>10498</v>
      </c>
      <c r="N13" s="284">
        <f t="shared" si="1"/>
        <v>28909</v>
      </c>
      <c r="O13" s="243"/>
      <c r="P13" s="12"/>
    </row>
    <row r="14" spans="2:16" ht="12.75">
      <c r="B14" s="233">
        <v>5</v>
      </c>
      <c r="C14" s="331">
        <v>3539</v>
      </c>
      <c r="D14" s="331">
        <v>9410</v>
      </c>
      <c r="E14" s="332">
        <v>764</v>
      </c>
      <c r="F14" s="332">
        <v>17628</v>
      </c>
      <c r="G14" s="332">
        <v>20064</v>
      </c>
      <c r="H14" s="284">
        <f t="shared" si="0"/>
        <v>51405</v>
      </c>
      <c r="I14" s="331">
        <v>2306</v>
      </c>
      <c r="J14" s="331">
        <v>6611</v>
      </c>
      <c r="K14" s="332">
        <v>719</v>
      </c>
      <c r="L14" s="332">
        <v>8565</v>
      </c>
      <c r="M14" s="332">
        <v>10284</v>
      </c>
      <c r="N14" s="333">
        <f t="shared" si="1"/>
        <v>28485</v>
      </c>
      <c r="O14" s="243"/>
      <c r="P14" s="12"/>
    </row>
    <row r="15" spans="2:16" ht="12.75">
      <c r="B15" s="233">
        <v>6</v>
      </c>
      <c r="C15" s="331">
        <v>3828</v>
      </c>
      <c r="D15" s="331">
        <v>9734</v>
      </c>
      <c r="E15" s="332">
        <v>766</v>
      </c>
      <c r="F15" s="332">
        <v>18040</v>
      </c>
      <c r="G15" s="332">
        <v>21075</v>
      </c>
      <c r="H15" s="284">
        <f t="shared" si="0"/>
        <v>53443</v>
      </c>
      <c r="I15" s="331">
        <v>2372</v>
      </c>
      <c r="J15" s="331">
        <v>6664</v>
      </c>
      <c r="K15" s="332">
        <v>721</v>
      </c>
      <c r="L15" s="332">
        <v>8458</v>
      </c>
      <c r="M15" s="332">
        <v>10366</v>
      </c>
      <c r="N15" s="284">
        <f t="shared" si="1"/>
        <v>28581</v>
      </c>
      <c r="O15" s="243"/>
      <c r="P15" s="12"/>
    </row>
    <row r="16" spans="2:16" ht="12.75">
      <c r="B16" s="233">
        <v>7</v>
      </c>
      <c r="C16" s="331">
        <v>4639</v>
      </c>
      <c r="D16" s="331">
        <v>10579</v>
      </c>
      <c r="E16" s="332">
        <v>777</v>
      </c>
      <c r="F16" s="332">
        <v>19058</v>
      </c>
      <c r="G16" s="332">
        <v>22887</v>
      </c>
      <c r="H16" s="284">
        <f t="shared" si="0"/>
        <v>57940</v>
      </c>
      <c r="I16" s="331">
        <v>2717</v>
      </c>
      <c r="J16" s="331">
        <v>7153</v>
      </c>
      <c r="K16" s="332">
        <v>730</v>
      </c>
      <c r="L16" s="332">
        <v>9000</v>
      </c>
      <c r="M16" s="332">
        <v>11184</v>
      </c>
      <c r="N16" s="284">
        <f t="shared" si="1"/>
        <v>30784</v>
      </c>
      <c r="O16" s="243"/>
      <c r="P16" s="12"/>
    </row>
    <row r="17" spans="2:16" ht="12.75">
      <c r="B17" s="233">
        <v>8</v>
      </c>
      <c r="C17" s="331">
        <v>5662</v>
      </c>
      <c r="D17" s="331">
        <v>11012</v>
      </c>
      <c r="E17" s="332">
        <v>822</v>
      </c>
      <c r="F17" s="332">
        <v>20618</v>
      </c>
      <c r="G17" s="332">
        <v>24765</v>
      </c>
      <c r="H17" s="284">
        <f t="shared" si="0"/>
        <v>62879</v>
      </c>
      <c r="I17" s="331">
        <v>3238</v>
      </c>
      <c r="J17" s="331">
        <v>7997</v>
      </c>
      <c r="K17" s="332">
        <v>759</v>
      </c>
      <c r="L17" s="332">
        <v>9924</v>
      </c>
      <c r="M17" s="332">
        <v>12198</v>
      </c>
      <c r="N17" s="284">
        <f t="shared" si="1"/>
        <v>34116</v>
      </c>
      <c r="O17" s="243"/>
      <c r="P17" s="12"/>
    </row>
    <row r="18" spans="2:16" ht="12.75">
      <c r="B18" s="233">
        <v>9</v>
      </c>
      <c r="C18" s="331">
        <v>5961</v>
      </c>
      <c r="D18" s="331">
        <v>11351</v>
      </c>
      <c r="E18" s="332">
        <v>870</v>
      </c>
      <c r="F18" s="332">
        <v>21360</v>
      </c>
      <c r="G18" s="332">
        <v>25033</v>
      </c>
      <c r="H18" s="333">
        <f t="shared" si="0"/>
        <v>64575</v>
      </c>
      <c r="I18" s="331">
        <v>3620</v>
      </c>
      <c r="J18" s="331">
        <v>8410</v>
      </c>
      <c r="K18" s="332">
        <v>783</v>
      </c>
      <c r="L18" s="332">
        <v>10495</v>
      </c>
      <c r="M18" s="332">
        <v>12982</v>
      </c>
      <c r="N18" s="284">
        <f t="shared" si="1"/>
        <v>36290</v>
      </c>
      <c r="O18" s="243"/>
      <c r="P18" s="12"/>
    </row>
    <row r="19" spans="2:16" ht="12.75">
      <c r="B19" s="233">
        <v>10</v>
      </c>
      <c r="C19" s="331">
        <v>5888</v>
      </c>
      <c r="D19" s="331">
        <v>11105</v>
      </c>
      <c r="E19" s="332">
        <v>895</v>
      </c>
      <c r="F19" s="332">
        <v>21240</v>
      </c>
      <c r="G19" s="332">
        <v>24807</v>
      </c>
      <c r="H19" s="284">
        <f t="shared" si="0"/>
        <v>63935</v>
      </c>
      <c r="I19" s="331">
        <v>3827</v>
      </c>
      <c r="J19" s="331">
        <v>8490</v>
      </c>
      <c r="K19" s="332">
        <v>811</v>
      </c>
      <c r="L19" s="332">
        <v>10782</v>
      </c>
      <c r="M19" s="332">
        <v>13494</v>
      </c>
      <c r="N19" s="284">
        <f t="shared" si="1"/>
        <v>37404</v>
      </c>
      <c r="O19" s="243"/>
      <c r="P19" s="12"/>
    </row>
    <row r="20" spans="2:16" ht="12.75">
      <c r="B20" s="233">
        <v>11</v>
      </c>
      <c r="C20" s="331">
        <v>5731</v>
      </c>
      <c r="D20" s="331">
        <v>11017</v>
      </c>
      <c r="E20" s="332">
        <v>901</v>
      </c>
      <c r="F20" s="332">
        <v>21278</v>
      </c>
      <c r="G20" s="332">
        <v>24858</v>
      </c>
      <c r="H20" s="333">
        <f t="shared" si="0"/>
        <v>63785</v>
      </c>
      <c r="I20" s="331">
        <v>3928</v>
      </c>
      <c r="J20" s="331">
        <v>8575</v>
      </c>
      <c r="K20" s="332">
        <v>822</v>
      </c>
      <c r="L20" s="332">
        <v>10880</v>
      </c>
      <c r="M20" s="332">
        <v>13898</v>
      </c>
      <c r="N20" s="284">
        <f t="shared" si="1"/>
        <v>38103</v>
      </c>
      <c r="O20" s="243"/>
      <c r="P20" s="12"/>
    </row>
    <row r="21" spans="2:16" s="99" customFormat="1" ht="12.75">
      <c r="B21" s="190">
        <v>12</v>
      </c>
      <c r="C21" s="331">
        <v>5869</v>
      </c>
      <c r="D21" s="331">
        <v>11064</v>
      </c>
      <c r="E21" s="331">
        <v>900</v>
      </c>
      <c r="F21" s="331">
        <v>21163</v>
      </c>
      <c r="G21" s="331">
        <v>24803</v>
      </c>
      <c r="H21" s="334">
        <f t="shared" si="0"/>
        <v>63799</v>
      </c>
      <c r="I21" s="331">
        <v>3905</v>
      </c>
      <c r="J21" s="331">
        <v>8694</v>
      </c>
      <c r="K21" s="331">
        <v>827</v>
      </c>
      <c r="L21" s="331">
        <v>10898</v>
      </c>
      <c r="M21" s="331">
        <v>13997</v>
      </c>
      <c r="N21" s="334">
        <f t="shared" si="1"/>
        <v>38321</v>
      </c>
      <c r="O21" s="244"/>
      <c r="P21" s="98"/>
    </row>
    <row r="22" spans="2:16" ht="12.75">
      <c r="B22" s="233">
        <v>13</v>
      </c>
      <c r="C22" s="331">
        <v>5702</v>
      </c>
      <c r="D22" s="331">
        <v>11044</v>
      </c>
      <c r="E22" s="332">
        <v>892</v>
      </c>
      <c r="F22" s="332">
        <v>21039</v>
      </c>
      <c r="G22" s="332">
        <v>24580</v>
      </c>
      <c r="H22" s="284">
        <f t="shared" si="0"/>
        <v>63257</v>
      </c>
      <c r="I22" s="331">
        <v>3821</v>
      </c>
      <c r="J22" s="331">
        <v>8695</v>
      </c>
      <c r="K22" s="332">
        <v>824</v>
      </c>
      <c r="L22" s="332">
        <v>10832</v>
      </c>
      <c r="M22" s="332">
        <v>13958</v>
      </c>
      <c r="N22" s="335">
        <f t="shared" si="1"/>
        <v>38130</v>
      </c>
      <c r="O22" s="243"/>
      <c r="P22" s="12"/>
    </row>
    <row r="23" spans="2:16" s="200" customFormat="1" ht="12.75">
      <c r="B23" s="233">
        <v>14</v>
      </c>
      <c r="C23" s="331">
        <v>5725</v>
      </c>
      <c r="D23" s="331">
        <v>11002</v>
      </c>
      <c r="E23" s="332">
        <v>889</v>
      </c>
      <c r="F23" s="332">
        <v>20939</v>
      </c>
      <c r="G23" s="332">
        <v>24518</v>
      </c>
      <c r="H23" s="284">
        <f t="shared" si="0"/>
        <v>63073</v>
      </c>
      <c r="I23" s="331">
        <v>3784</v>
      </c>
      <c r="J23" s="331">
        <v>8682</v>
      </c>
      <c r="K23" s="332">
        <v>822</v>
      </c>
      <c r="L23" s="332">
        <v>10841</v>
      </c>
      <c r="M23" s="332">
        <v>13865</v>
      </c>
      <c r="N23" s="284">
        <f t="shared" si="1"/>
        <v>37994</v>
      </c>
      <c r="O23" s="243"/>
      <c r="P23" s="243"/>
    </row>
    <row r="24" spans="2:16" ht="12.75">
      <c r="B24" s="233">
        <v>15</v>
      </c>
      <c r="C24" s="331">
        <v>5640</v>
      </c>
      <c r="D24" s="331">
        <v>10956</v>
      </c>
      <c r="E24" s="332">
        <v>873</v>
      </c>
      <c r="F24" s="332">
        <v>20846</v>
      </c>
      <c r="G24" s="332">
        <v>24532</v>
      </c>
      <c r="H24" s="284">
        <f t="shared" si="0"/>
        <v>62847</v>
      </c>
      <c r="I24" s="331">
        <v>3681</v>
      </c>
      <c r="J24" s="331">
        <v>8608</v>
      </c>
      <c r="K24" s="332">
        <v>827</v>
      </c>
      <c r="L24" s="332">
        <v>10543</v>
      </c>
      <c r="M24" s="332">
        <v>13687</v>
      </c>
      <c r="N24" s="284">
        <f t="shared" si="1"/>
        <v>37346</v>
      </c>
      <c r="O24" s="243"/>
      <c r="P24" s="12"/>
    </row>
    <row r="25" spans="2:16" ht="12.75">
      <c r="B25" s="233">
        <v>16</v>
      </c>
      <c r="C25" s="331">
        <v>5404</v>
      </c>
      <c r="D25" s="331">
        <v>11015</v>
      </c>
      <c r="E25" s="332">
        <v>867</v>
      </c>
      <c r="F25" s="332">
        <v>20805</v>
      </c>
      <c r="G25" s="332">
        <v>24891</v>
      </c>
      <c r="H25" s="284">
        <f t="shared" si="0"/>
        <v>62982</v>
      </c>
      <c r="I25" s="331">
        <v>3529</v>
      </c>
      <c r="J25" s="331">
        <v>8592</v>
      </c>
      <c r="K25" s="332">
        <v>825</v>
      </c>
      <c r="L25" s="332">
        <v>10452</v>
      </c>
      <c r="M25" s="332">
        <v>13580</v>
      </c>
      <c r="N25" s="284">
        <f t="shared" si="1"/>
        <v>36978</v>
      </c>
      <c r="O25" s="243"/>
      <c r="P25" s="12"/>
    </row>
    <row r="26" spans="2:16" ht="12.75">
      <c r="B26" s="233">
        <v>17</v>
      </c>
      <c r="C26" s="331">
        <v>5602</v>
      </c>
      <c r="D26" s="331">
        <v>11267</v>
      </c>
      <c r="E26" s="332">
        <v>861</v>
      </c>
      <c r="F26" s="332">
        <v>20863</v>
      </c>
      <c r="G26" s="332">
        <v>25123</v>
      </c>
      <c r="H26" s="284">
        <f t="shared" si="0"/>
        <v>63716</v>
      </c>
      <c r="I26" s="331">
        <v>3454</v>
      </c>
      <c r="J26" s="331">
        <v>8499</v>
      </c>
      <c r="K26" s="332">
        <v>822</v>
      </c>
      <c r="L26" s="332">
        <v>10361</v>
      </c>
      <c r="M26" s="332">
        <v>13403</v>
      </c>
      <c r="N26" s="284">
        <f t="shared" si="1"/>
        <v>36539</v>
      </c>
      <c r="O26" s="243"/>
      <c r="P26" s="12"/>
    </row>
    <row r="27" spans="2:16" ht="12.75">
      <c r="B27" s="233">
        <v>18</v>
      </c>
      <c r="C27" s="331">
        <v>6126</v>
      </c>
      <c r="D27" s="331">
        <v>11515</v>
      </c>
      <c r="E27" s="332">
        <v>869</v>
      </c>
      <c r="F27" s="332">
        <v>21019</v>
      </c>
      <c r="G27" s="332">
        <v>25078</v>
      </c>
      <c r="H27" s="335">
        <f aca="true" t="shared" si="2" ref="H27:H33">SUM(C27:G27)</f>
        <v>64607</v>
      </c>
      <c r="I27" s="331">
        <v>3612</v>
      </c>
      <c r="J27" s="331">
        <v>8439</v>
      </c>
      <c r="K27" s="332">
        <v>804</v>
      </c>
      <c r="L27" s="332">
        <v>10278</v>
      </c>
      <c r="M27" s="332">
        <v>13412</v>
      </c>
      <c r="N27" s="284">
        <f aca="true" t="shared" si="3" ref="N27:N33">SUM(I27:M27)</f>
        <v>36545</v>
      </c>
      <c r="O27" s="243"/>
      <c r="P27" s="12"/>
    </row>
    <row r="28" spans="2:16" ht="12.75">
      <c r="B28" s="233">
        <v>19</v>
      </c>
      <c r="C28" s="331">
        <v>5858</v>
      </c>
      <c r="D28" s="331">
        <v>11446</v>
      </c>
      <c r="E28" s="332">
        <v>859</v>
      </c>
      <c r="F28" s="332">
        <v>20875</v>
      </c>
      <c r="G28" s="332">
        <v>24611</v>
      </c>
      <c r="H28" s="284">
        <f t="shared" si="2"/>
        <v>63649</v>
      </c>
      <c r="I28" s="331">
        <v>3533</v>
      </c>
      <c r="J28" s="331">
        <v>8261</v>
      </c>
      <c r="K28" s="332">
        <v>806</v>
      </c>
      <c r="L28" s="332">
        <v>10228</v>
      </c>
      <c r="M28" s="332">
        <v>13227</v>
      </c>
      <c r="N28" s="284">
        <f t="shared" si="3"/>
        <v>36055</v>
      </c>
      <c r="O28" s="243"/>
      <c r="P28" s="12"/>
    </row>
    <row r="29" spans="2:16" ht="12.75">
      <c r="B29" s="233">
        <v>20</v>
      </c>
      <c r="C29" s="331">
        <v>5486</v>
      </c>
      <c r="D29" s="331">
        <v>11551</v>
      </c>
      <c r="E29" s="332">
        <v>852</v>
      </c>
      <c r="F29" s="332">
        <v>20618</v>
      </c>
      <c r="G29" s="332">
        <v>24232</v>
      </c>
      <c r="H29" s="284">
        <f t="shared" si="2"/>
        <v>62739</v>
      </c>
      <c r="I29" s="331">
        <v>3258</v>
      </c>
      <c r="J29" s="331">
        <v>8190</v>
      </c>
      <c r="K29" s="332">
        <v>795</v>
      </c>
      <c r="L29" s="332">
        <v>10241</v>
      </c>
      <c r="M29" s="332">
        <v>12927</v>
      </c>
      <c r="N29" s="284">
        <f t="shared" si="3"/>
        <v>35411</v>
      </c>
      <c r="O29" s="243"/>
      <c r="P29" s="12"/>
    </row>
    <row r="30" spans="2:16" ht="12.75">
      <c r="B30" s="233">
        <v>21</v>
      </c>
      <c r="C30" s="331">
        <v>5082</v>
      </c>
      <c r="D30" s="331">
        <v>11378</v>
      </c>
      <c r="E30" s="332">
        <v>866</v>
      </c>
      <c r="F30" s="332">
        <v>20444</v>
      </c>
      <c r="G30" s="332">
        <v>23634</v>
      </c>
      <c r="H30" s="284">
        <f t="shared" si="2"/>
        <v>61404</v>
      </c>
      <c r="I30" s="331">
        <v>3058</v>
      </c>
      <c r="J30" s="331">
        <v>8081</v>
      </c>
      <c r="K30" s="332">
        <v>785</v>
      </c>
      <c r="L30" s="332">
        <v>10035</v>
      </c>
      <c r="M30" s="332">
        <v>12648</v>
      </c>
      <c r="N30" s="284">
        <f t="shared" si="3"/>
        <v>34607</v>
      </c>
      <c r="O30" s="243"/>
      <c r="P30" s="12"/>
    </row>
    <row r="31" spans="2:16" ht="12.75">
      <c r="B31" s="233">
        <v>22</v>
      </c>
      <c r="C31" s="331">
        <v>4772</v>
      </c>
      <c r="D31" s="331">
        <v>10901</v>
      </c>
      <c r="E31" s="332">
        <v>840</v>
      </c>
      <c r="F31" s="332">
        <v>20147</v>
      </c>
      <c r="G31" s="332">
        <v>22931</v>
      </c>
      <c r="H31" s="284">
        <f t="shared" si="2"/>
        <v>59591</v>
      </c>
      <c r="I31" s="331">
        <v>2971</v>
      </c>
      <c r="J31" s="331">
        <v>7990</v>
      </c>
      <c r="K31" s="332">
        <v>787</v>
      </c>
      <c r="L31" s="332">
        <v>9992</v>
      </c>
      <c r="M31" s="332">
        <v>12469</v>
      </c>
      <c r="N31" s="284">
        <f t="shared" si="3"/>
        <v>34209</v>
      </c>
      <c r="O31" s="243"/>
      <c r="P31" s="12"/>
    </row>
    <row r="32" spans="2:16" ht="12.75">
      <c r="B32" s="233">
        <v>23</v>
      </c>
      <c r="C32" s="331">
        <v>4418</v>
      </c>
      <c r="D32" s="331">
        <v>11367</v>
      </c>
      <c r="E32" s="332">
        <v>829</v>
      </c>
      <c r="F32" s="332">
        <v>19300</v>
      </c>
      <c r="G32" s="332">
        <v>21911</v>
      </c>
      <c r="H32" s="284">
        <f t="shared" si="2"/>
        <v>57825</v>
      </c>
      <c r="I32" s="331">
        <v>2988</v>
      </c>
      <c r="J32" s="331">
        <v>8042</v>
      </c>
      <c r="K32" s="332">
        <v>773</v>
      </c>
      <c r="L32" s="332">
        <v>9881</v>
      </c>
      <c r="M32" s="332">
        <v>12345</v>
      </c>
      <c r="N32" s="284">
        <f t="shared" si="3"/>
        <v>34029</v>
      </c>
      <c r="O32" s="243"/>
      <c r="P32" s="12"/>
    </row>
    <row r="33" spans="2:16" ht="12.75">
      <c r="B33" s="233">
        <v>24</v>
      </c>
      <c r="C33" s="331">
        <v>3945</v>
      </c>
      <c r="D33" s="331">
        <v>10799</v>
      </c>
      <c r="E33" s="332">
        <v>805</v>
      </c>
      <c r="F33" s="332">
        <v>18573</v>
      </c>
      <c r="G33" s="332">
        <v>20794</v>
      </c>
      <c r="H33" s="284">
        <f t="shared" si="2"/>
        <v>54916</v>
      </c>
      <c r="I33" s="331">
        <v>2768</v>
      </c>
      <c r="J33" s="331">
        <v>7893</v>
      </c>
      <c r="K33" s="332">
        <v>776</v>
      </c>
      <c r="L33" s="332">
        <v>9688</v>
      </c>
      <c r="M33" s="332">
        <v>11770</v>
      </c>
      <c r="N33" s="284">
        <f t="shared" si="3"/>
        <v>32895</v>
      </c>
      <c r="O33" s="243"/>
      <c r="P33" s="12"/>
    </row>
    <row r="34" spans="2:16" ht="12.75">
      <c r="B34" s="233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243"/>
      <c r="P34" s="12"/>
    </row>
    <row r="35" spans="2:15" ht="12.75">
      <c r="B35" s="233"/>
      <c r="C35" s="336"/>
      <c r="D35" s="331"/>
      <c r="E35" s="332"/>
      <c r="F35" s="332"/>
      <c r="G35" s="332"/>
      <c r="H35" s="284"/>
      <c r="I35" s="336"/>
      <c r="J35" s="331"/>
      <c r="K35" s="332"/>
      <c r="L35" s="332"/>
      <c r="M35" s="332"/>
      <c r="N35" s="284"/>
      <c r="O35" s="243"/>
    </row>
    <row r="36" spans="2:16" ht="12.75" hidden="1">
      <c r="B36" s="100" t="s">
        <v>87</v>
      </c>
      <c r="C36" s="78">
        <f>SUM(C10:C33)</f>
        <v>119004</v>
      </c>
      <c r="D36" s="78">
        <f>SUM(D11:D33)</f>
        <v>248214</v>
      </c>
      <c r="E36" s="78">
        <f>SUM(E10:E32)</f>
        <v>19279</v>
      </c>
      <c r="F36" s="78">
        <f>SUM(F10:F33)</f>
        <v>476143</v>
      </c>
      <c r="G36" s="78" t="s">
        <v>252</v>
      </c>
      <c r="H36" s="484">
        <f>MAX(H10:H33)</f>
        <v>64607</v>
      </c>
      <c r="I36" s="78">
        <f>SUM(I10:I33)</f>
        <v>75941</v>
      </c>
      <c r="J36" s="78">
        <f>SUM(J11:J33)</f>
        <v>183132</v>
      </c>
      <c r="K36" s="78">
        <f>SUM(K10:K32)</f>
        <v>17969</v>
      </c>
      <c r="L36" s="78">
        <f>SUM(L10:L33)</f>
        <v>237577</v>
      </c>
      <c r="M36" s="78">
        <f>SUM(M10:M33)</f>
        <v>298520</v>
      </c>
      <c r="N36" s="96">
        <f>MIN(N10:N32)</f>
        <v>28485</v>
      </c>
      <c r="O36" s="78"/>
      <c r="P36" s="78"/>
    </row>
    <row r="37" spans="3:14" ht="12.75" hidden="1">
      <c r="C37" s="12"/>
      <c r="H37"/>
      <c r="N37" s="3"/>
    </row>
    <row r="38" ht="12.75">
      <c r="B38" s="526" t="s">
        <v>322</v>
      </c>
    </row>
    <row r="39" ht="12.75">
      <c r="B39" s="55"/>
    </row>
    <row r="40" spans="4:9" ht="12.75">
      <c r="D40" s="10"/>
      <c r="F40" s="2" t="s">
        <v>323</v>
      </c>
      <c r="H40"/>
      <c r="I40" s="2" t="s">
        <v>324</v>
      </c>
    </row>
    <row r="41" spans="4:9" ht="12.75">
      <c r="D41" s="10"/>
      <c r="F41" s="2" t="s">
        <v>625</v>
      </c>
      <c r="H41"/>
      <c r="I41" s="2" t="s">
        <v>626</v>
      </c>
    </row>
    <row r="42" spans="4:9" ht="12.75">
      <c r="D42" s="19"/>
      <c r="E42"/>
      <c r="F42" s="2" t="s">
        <v>594</v>
      </c>
      <c r="H42"/>
      <c r="I42" s="2" t="s">
        <v>595</v>
      </c>
    </row>
    <row r="43" spans="4:9" ht="12.75">
      <c r="D43" s="13"/>
      <c r="E43"/>
      <c r="F43" s="33" t="s">
        <v>93</v>
      </c>
      <c r="H43"/>
      <c r="I43" s="33" t="s">
        <v>93</v>
      </c>
    </row>
    <row r="44" spans="2:9" ht="12.75">
      <c r="B44" s="8" t="s">
        <v>271</v>
      </c>
      <c r="C44" s="17"/>
      <c r="D44" s="106"/>
      <c r="F44" s="103">
        <f>+ROUND(C27/1000,1)</f>
        <v>6.1</v>
      </c>
      <c r="G44" s="49"/>
      <c r="H44"/>
      <c r="I44" s="103">
        <f>ROUND(I22/1000,1)</f>
        <v>3.8</v>
      </c>
    </row>
    <row r="45" spans="2:9" ht="12.75">
      <c r="B45" s="8" t="s">
        <v>50</v>
      </c>
      <c r="C45" s="17"/>
      <c r="D45" s="106"/>
      <c r="F45" s="103">
        <f>+ROUND(D27/1000,1)</f>
        <v>11.5</v>
      </c>
      <c r="G45" s="49"/>
      <c r="H45"/>
      <c r="I45" s="103">
        <f>ROUND(J22/1000,1)</f>
        <v>8.7</v>
      </c>
    </row>
    <row r="46" spans="2:9" ht="12.75">
      <c r="B46" s="8" t="s">
        <v>274</v>
      </c>
      <c r="C46" s="17"/>
      <c r="D46" s="106"/>
      <c r="F46" s="103">
        <f>+ROUND(E27/1000,1)</f>
        <v>0.9</v>
      </c>
      <c r="G46" s="49"/>
      <c r="H46"/>
      <c r="I46" s="286">
        <f>ROUND(K22/1000,1)</f>
        <v>0.8</v>
      </c>
    </row>
    <row r="47" spans="2:9" ht="12.75">
      <c r="B47" s="8" t="s">
        <v>272</v>
      </c>
      <c r="C47" s="17"/>
      <c r="D47" s="106"/>
      <c r="F47" s="103">
        <f>+ROUND(F27/1000,1)</f>
        <v>21</v>
      </c>
      <c r="G47" s="49"/>
      <c r="H47"/>
      <c r="I47" s="103">
        <f>ROUND(L22/1000,1)</f>
        <v>10.8</v>
      </c>
    </row>
    <row r="48" spans="2:9" ht="12.75">
      <c r="B48" s="8" t="s">
        <v>273</v>
      </c>
      <c r="C48" s="17"/>
      <c r="D48" s="106"/>
      <c r="F48" s="103">
        <f>+ROUND(G27/1000,1)</f>
        <v>25.1</v>
      </c>
      <c r="G48" s="49"/>
      <c r="H48"/>
      <c r="I48" s="103">
        <f>ROUND(M22/1000,1)</f>
        <v>14</v>
      </c>
    </row>
    <row r="49" spans="2:9" s="1" customFormat="1" ht="12.75">
      <c r="B49" s="7" t="s">
        <v>54</v>
      </c>
      <c r="D49" s="107"/>
      <c r="E49" s="4"/>
      <c r="F49" s="132">
        <f>SUM(F44:F48)</f>
        <v>64.6</v>
      </c>
      <c r="G49" s="80"/>
      <c r="H49"/>
      <c r="I49" s="132">
        <f>SUM(I44:I48)</f>
        <v>38.1</v>
      </c>
    </row>
    <row r="51" spans="1:2" ht="12.75">
      <c r="A51" s="50"/>
      <c r="B51" s="527"/>
    </row>
    <row r="52" spans="1:2" ht="12.75">
      <c r="A52" s="101"/>
      <c r="B52" s="527"/>
    </row>
    <row r="53" ht="12.75">
      <c r="B53" s="131"/>
    </row>
    <row r="54" ht="12.75">
      <c r="B54" s="55"/>
    </row>
    <row r="55" spans="2:10" ht="12.75">
      <c r="B55" s="102"/>
      <c r="E55"/>
      <c r="H55"/>
      <c r="J55" s="4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4" r:id="rId2"/>
  <headerFooter alignWithMargins="0">
    <oddFooter>&amp;CNordel 1999&amp;R&amp;D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2">
      <selection activeCell="J13" sqref="J13"/>
    </sheetView>
  </sheetViews>
  <sheetFormatPr defaultColWidth="9.140625" defaultRowHeight="12.75"/>
  <cols>
    <col min="1" max="1" width="8.57421875" style="0" customWidth="1"/>
    <col min="2" max="2" width="28.00390625" style="0" customWidth="1"/>
    <col min="3" max="3" width="9.140625" style="0" customWidth="1"/>
    <col min="4" max="4" width="1.7109375" style="0" customWidth="1"/>
    <col min="5" max="5" width="12.7109375" style="2" customWidth="1"/>
    <col min="6" max="6" width="2.421875" style="2" customWidth="1"/>
    <col min="7" max="7" width="1.7109375" style="2" customWidth="1"/>
    <col min="8" max="8" width="12.140625" style="2" customWidth="1"/>
    <col min="9" max="9" width="2.421875" style="6" customWidth="1"/>
    <col min="10" max="10" width="2.421875" style="2" customWidth="1"/>
    <col min="11" max="11" width="16.421875" style="2" customWidth="1"/>
    <col min="12" max="12" width="8.7109375" style="13" customWidth="1"/>
    <col min="13" max="13" width="3.57421875" style="0" customWidth="1"/>
    <col min="14" max="14" width="8.140625" style="0" customWidth="1"/>
    <col min="15" max="15" width="19.140625" style="0" customWidth="1"/>
  </cols>
  <sheetData>
    <row r="1" spans="1:13" s="24" customFormat="1" ht="15">
      <c r="A1" s="192" t="s">
        <v>12</v>
      </c>
      <c r="B1" s="23" t="s">
        <v>325</v>
      </c>
      <c r="C1" s="193"/>
      <c r="D1" s="193"/>
      <c r="E1" s="197"/>
      <c r="F1" s="197"/>
      <c r="G1" s="197"/>
      <c r="H1" s="197"/>
      <c r="I1" s="198"/>
      <c r="J1" s="197"/>
      <c r="K1" s="197"/>
      <c r="L1" s="225"/>
      <c r="M1" s="198"/>
    </row>
    <row r="2" spans="1:13" ht="12.75">
      <c r="A2" s="199"/>
      <c r="B2" s="199"/>
      <c r="C2" s="200"/>
      <c r="D2" s="200"/>
      <c r="E2" s="233"/>
      <c r="F2" s="233"/>
      <c r="G2" s="233"/>
      <c r="H2" s="233"/>
      <c r="I2" s="204"/>
      <c r="J2" s="233"/>
      <c r="K2" s="233"/>
      <c r="L2" s="232"/>
      <c r="M2" s="204"/>
    </row>
    <row r="3" spans="1:13" ht="12.75">
      <c r="A3" s="515" t="s">
        <v>326</v>
      </c>
      <c r="B3" s="515" t="s">
        <v>327</v>
      </c>
      <c r="C3" s="520" t="s">
        <v>328</v>
      </c>
      <c r="D3" s="520"/>
      <c r="E3" s="528" t="s">
        <v>329</v>
      </c>
      <c r="F3" s="528"/>
      <c r="G3" s="528"/>
      <c r="H3" s="528"/>
      <c r="I3" s="528"/>
      <c r="J3" s="10"/>
      <c r="K3" s="520" t="s">
        <v>330</v>
      </c>
      <c r="L3" s="33" t="s">
        <v>331</v>
      </c>
      <c r="M3" s="208"/>
    </row>
    <row r="4" spans="1:13" ht="12.75">
      <c r="A4" s="515"/>
      <c r="B4" s="515"/>
      <c r="C4" s="520" t="s">
        <v>332</v>
      </c>
      <c r="D4" s="520"/>
      <c r="E4" s="528" t="s">
        <v>333</v>
      </c>
      <c r="F4" s="528"/>
      <c r="G4" s="528"/>
      <c r="H4" s="528"/>
      <c r="I4" s="528"/>
      <c r="J4" s="10"/>
      <c r="K4" s="520" t="s">
        <v>334</v>
      </c>
      <c r="L4" s="33" t="s">
        <v>335</v>
      </c>
      <c r="M4" s="208"/>
    </row>
    <row r="5" spans="1:13" ht="12.75">
      <c r="A5" s="522"/>
      <c r="B5" s="522"/>
      <c r="C5" s="524" t="s">
        <v>95</v>
      </c>
      <c r="D5" s="524"/>
      <c r="E5" s="529" t="s">
        <v>56</v>
      </c>
      <c r="F5" s="529"/>
      <c r="G5" s="529"/>
      <c r="H5" s="530"/>
      <c r="I5" s="525"/>
      <c r="J5" s="529"/>
      <c r="K5" s="524" t="s">
        <v>96</v>
      </c>
      <c r="L5" s="523" t="s">
        <v>96</v>
      </c>
      <c r="M5" s="208"/>
    </row>
    <row r="6" spans="1:13" ht="12.75">
      <c r="A6" s="205"/>
      <c r="B6" s="205"/>
      <c r="C6" s="209"/>
      <c r="D6" s="209"/>
      <c r="E6" s="205"/>
      <c r="F6" s="205"/>
      <c r="G6" s="205"/>
      <c r="H6" s="205"/>
      <c r="I6" s="208"/>
      <c r="J6" s="209"/>
      <c r="K6" s="209"/>
      <c r="L6" s="226"/>
      <c r="M6" s="208"/>
    </row>
    <row r="7" spans="1:13" ht="12.75">
      <c r="A7" s="515" t="s">
        <v>336</v>
      </c>
      <c r="B7" s="515"/>
      <c r="C7" s="520"/>
      <c r="D7" s="520"/>
      <c r="E7" s="515" t="s">
        <v>337</v>
      </c>
      <c r="F7" s="33"/>
      <c r="G7" s="33"/>
      <c r="H7" s="515" t="s">
        <v>338</v>
      </c>
      <c r="I7" s="208"/>
      <c r="J7" s="209"/>
      <c r="K7" s="209"/>
      <c r="L7" s="226"/>
      <c r="M7" s="208"/>
    </row>
    <row r="8" spans="1:15" ht="12.75">
      <c r="A8" s="200"/>
      <c r="B8" s="200" t="s">
        <v>97</v>
      </c>
      <c r="C8" s="232" t="s">
        <v>212</v>
      </c>
      <c r="D8" s="232"/>
      <c r="E8" s="224">
        <v>1040</v>
      </c>
      <c r="F8" s="233"/>
      <c r="G8" s="233"/>
      <c r="H8" s="224">
        <v>1040</v>
      </c>
      <c r="I8" s="204"/>
      <c r="J8" s="233"/>
      <c r="K8" s="232" t="s">
        <v>98</v>
      </c>
      <c r="L8" s="232" t="s">
        <v>99</v>
      </c>
      <c r="M8" s="200"/>
      <c r="N8" s="101"/>
      <c r="O8" s="101"/>
    </row>
    <row r="9" spans="1:15" ht="12.75">
      <c r="A9" s="200"/>
      <c r="B9" s="200"/>
      <c r="C9" s="232"/>
      <c r="D9" s="232"/>
      <c r="E9" s="233"/>
      <c r="F9" s="233"/>
      <c r="G9" s="233"/>
      <c r="H9" s="233"/>
      <c r="I9" s="204"/>
      <c r="J9" s="233"/>
      <c r="K9" s="224"/>
      <c r="L9" s="232"/>
      <c r="M9" s="200"/>
      <c r="N9" s="101"/>
      <c r="O9" s="101"/>
    </row>
    <row r="10" spans="1:15" ht="12.75">
      <c r="A10" s="200"/>
      <c r="B10" s="200"/>
      <c r="C10" s="232"/>
      <c r="D10" s="232"/>
      <c r="E10" s="233"/>
      <c r="F10" s="233"/>
      <c r="G10" s="233"/>
      <c r="H10" s="233"/>
      <c r="I10" s="204"/>
      <c r="J10" s="233"/>
      <c r="K10" s="224"/>
      <c r="L10" s="232"/>
      <c r="M10" s="200"/>
      <c r="N10" s="101"/>
      <c r="O10" s="101"/>
    </row>
    <row r="11" spans="1:15" ht="12.75">
      <c r="A11" s="16" t="s">
        <v>339</v>
      </c>
      <c r="C11" s="13"/>
      <c r="D11" s="13"/>
      <c r="E11" s="8" t="s">
        <v>340</v>
      </c>
      <c r="F11" s="13"/>
      <c r="G11" s="13"/>
      <c r="H11" s="8" t="s">
        <v>341</v>
      </c>
      <c r="I11" s="204"/>
      <c r="J11" s="233"/>
      <c r="K11" s="224"/>
      <c r="L11" s="232"/>
      <c r="M11" s="200"/>
      <c r="N11" s="101"/>
      <c r="O11" s="101"/>
    </row>
    <row r="12" spans="1:15" ht="12.75">
      <c r="A12" s="200"/>
      <c r="B12" s="200" t="s">
        <v>100</v>
      </c>
      <c r="C12" s="232" t="s">
        <v>101</v>
      </c>
      <c r="D12" s="232"/>
      <c r="E12" s="224">
        <v>350</v>
      </c>
      <c r="F12" s="337" t="s">
        <v>83</v>
      </c>
      <c r="G12" s="337"/>
      <c r="H12" s="224">
        <v>350</v>
      </c>
      <c r="I12" s="338" t="s">
        <v>83</v>
      </c>
      <c r="J12" s="337"/>
      <c r="K12" s="224">
        <v>23</v>
      </c>
      <c r="L12" s="232">
        <v>10</v>
      </c>
      <c r="M12" s="200"/>
      <c r="N12" s="101"/>
      <c r="O12" s="101"/>
    </row>
    <row r="13" spans="1:15" ht="12.75">
      <c r="A13" s="200"/>
      <c r="B13" s="200" t="s">
        <v>102</v>
      </c>
      <c r="C13" s="232" t="s">
        <v>103</v>
      </c>
      <c r="D13" s="232"/>
      <c r="E13" s="224">
        <v>800</v>
      </c>
      <c r="F13" s="337" t="s">
        <v>83</v>
      </c>
      <c r="G13" s="337"/>
      <c r="H13" s="224">
        <v>800</v>
      </c>
      <c r="I13" s="338" t="s">
        <v>83</v>
      </c>
      <c r="J13" s="337"/>
      <c r="K13" s="224">
        <v>91</v>
      </c>
      <c r="L13" s="232">
        <v>8</v>
      </c>
      <c r="M13" s="200"/>
      <c r="N13" s="101"/>
      <c r="O13" s="101"/>
    </row>
    <row r="14" spans="1:15" ht="12.75">
      <c r="A14" s="200"/>
      <c r="B14" s="200" t="s">
        <v>104</v>
      </c>
      <c r="C14" s="232" t="s">
        <v>103</v>
      </c>
      <c r="D14" s="232"/>
      <c r="E14" s="224">
        <v>800</v>
      </c>
      <c r="F14" s="337" t="s">
        <v>83</v>
      </c>
      <c r="G14" s="337"/>
      <c r="H14" s="224">
        <v>800</v>
      </c>
      <c r="I14" s="338" t="s">
        <v>83</v>
      </c>
      <c r="J14" s="337"/>
      <c r="K14" s="224">
        <v>91</v>
      </c>
      <c r="L14" s="232">
        <v>8</v>
      </c>
      <c r="M14" s="200"/>
      <c r="N14" s="101"/>
      <c r="O14" s="101"/>
    </row>
    <row r="15" spans="1:15" ht="12.75">
      <c r="A15" s="200"/>
      <c r="B15" s="200" t="s">
        <v>105</v>
      </c>
      <c r="C15" s="232" t="s">
        <v>106</v>
      </c>
      <c r="D15" s="232"/>
      <c r="E15" s="224">
        <v>290</v>
      </c>
      <c r="F15" s="233"/>
      <c r="G15" s="233"/>
      <c r="H15" s="224">
        <v>270</v>
      </c>
      <c r="I15" s="204"/>
      <c r="J15" s="233"/>
      <c r="K15" s="224">
        <v>176</v>
      </c>
      <c r="L15" s="232">
        <v>88</v>
      </c>
      <c r="M15" s="200"/>
      <c r="N15" s="101"/>
      <c r="O15" s="101"/>
    </row>
    <row r="16" spans="1:15" ht="12.75">
      <c r="A16" s="200"/>
      <c r="B16" s="200" t="s">
        <v>107</v>
      </c>
      <c r="C16" s="232" t="s">
        <v>108</v>
      </c>
      <c r="D16" s="232"/>
      <c r="E16" s="224">
        <v>380</v>
      </c>
      <c r="F16" s="233"/>
      <c r="G16" s="233"/>
      <c r="H16" s="224">
        <v>360</v>
      </c>
      <c r="I16" s="204"/>
      <c r="J16" s="233"/>
      <c r="K16" s="224">
        <v>149</v>
      </c>
      <c r="L16" s="232">
        <v>87</v>
      </c>
      <c r="M16" s="200"/>
      <c r="N16" s="101"/>
      <c r="O16" s="101"/>
    </row>
    <row r="17" spans="1:15" ht="12.75">
      <c r="A17" s="200"/>
      <c r="B17" s="200" t="s">
        <v>109</v>
      </c>
      <c r="C17" s="232" t="s">
        <v>110</v>
      </c>
      <c r="D17" s="232"/>
      <c r="E17" s="224">
        <v>60</v>
      </c>
      <c r="F17" s="233"/>
      <c r="G17" s="233"/>
      <c r="H17" s="224">
        <v>60</v>
      </c>
      <c r="I17" s="204"/>
      <c r="J17" s="233"/>
      <c r="K17" s="224">
        <v>48</v>
      </c>
      <c r="L17" s="232">
        <v>43</v>
      </c>
      <c r="M17" s="200"/>
      <c r="N17" s="101"/>
      <c r="O17" s="101"/>
    </row>
    <row r="18" spans="1:15" ht="12.75">
      <c r="A18" s="200"/>
      <c r="B18" s="200"/>
      <c r="C18" s="232"/>
      <c r="D18" s="232"/>
      <c r="E18" s="233"/>
      <c r="F18" s="233"/>
      <c r="G18" s="233"/>
      <c r="H18" s="233"/>
      <c r="I18" s="204"/>
      <c r="J18" s="233"/>
      <c r="K18" s="224"/>
      <c r="L18" s="232"/>
      <c r="M18" s="200"/>
      <c r="N18" s="101"/>
      <c r="O18" s="101"/>
    </row>
    <row r="19" spans="1:15" ht="12.75">
      <c r="A19" s="200"/>
      <c r="B19" s="200"/>
      <c r="C19" s="232"/>
      <c r="D19" s="232"/>
      <c r="E19" s="233"/>
      <c r="F19" s="233"/>
      <c r="G19" s="233"/>
      <c r="H19" s="233"/>
      <c r="I19" s="204"/>
      <c r="J19" s="233"/>
      <c r="K19" s="224"/>
      <c r="L19" s="232"/>
      <c r="M19" s="200"/>
      <c r="N19" s="101"/>
      <c r="O19" s="101"/>
    </row>
    <row r="20" spans="1:13" s="99" customFormat="1" ht="12.75">
      <c r="A20" s="99" t="s">
        <v>342</v>
      </c>
      <c r="C20" s="50"/>
      <c r="D20" s="50"/>
      <c r="E20" s="519" t="s">
        <v>343</v>
      </c>
      <c r="F20" s="50"/>
      <c r="G20" s="50"/>
      <c r="H20" s="519" t="s">
        <v>344</v>
      </c>
      <c r="I20" s="220"/>
      <c r="J20" s="190"/>
      <c r="K20" s="217"/>
      <c r="L20" s="181"/>
      <c r="M20" s="184"/>
    </row>
    <row r="21" spans="1:15" ht="12.75">
      <c r="A21" s="200"/>
      <c r="B21" s="200" t="s">
        <v>111</v>
      </c>
      <c r="C21" s="232" t="s">
        <v>112</v>
      </c>
      <c r="D21" s="232"/>
      <c r="E21" s="345">
        <v>100</v>
      </c>
      <c r="F21" s="224"/>
      <c r="G21" s="224"/>
      <c r="H21" s="224">
        <v>70</v>
      </c>
      <c r="I21" s="339"/>
      <c r="J21" s="340"/>
      <c r="K21" s="224">
        <v>228</v>
      </c>
      <c r="L21" s="341" t="s">
        <v>60</v>
      </c>
      <c r="M21" s="200"/>
      <c r="N21" s="101"/>
      <c r="O21" s="101"/>
    </row>
    <row r="22" spans="1:15" ht="12.75">
      <c r="A22" s="200"/>
      <c r="B22" s="200"/>
      <c r="C22" s="232"/>
      <c r="D22" s="232"/>
      <c r="E22" s="233"/>
      <c r="F22" s="233"/>
      <c r="G22" s="233"/>
      <c r="H22" s="233"/>
      <c r="I22" s="204"/>
      <c r="J22" s="233"/>
      <c r="K22" s="224"/>
      <c r="L22" s="232"/>
      <c r="M22" s="200"/>
      <c r="N22" s="101"/>
      <c r="O22" s="101"/>
    </row>
    <row r="23" spans="3:15" s="200" customFormat="1" ht="12.75">
      <c r="C23" s="232"/>
      <c r="D23" s="232"/>
      <c r="E23" s="233"/>
      <c r="F23" s="233"/>
      <c r="G23" s="233"/>
      <c r="H23" s="233"/>
      <c r="I23" s="204"/>
      <c r="J23" s="233"/>
      <c r="K23" s="224"/>
      <c r="L23" s="232"/>
      <c r="N23" s="218"/>
      <c r="O23" s="218"/>
    </row>
    <row r="24" spans="1:15" ht="12.75">
      <c r="A24" s="16" t="s">
        <v>345</v>
      </c>
      <c r="C24" s="13"/>
      <c r="D24" s="13"/>
      <c r="E24" s="8" t="s">
        <v>340</v>
      </c>
      <c r="F24" s="13"/>
      <c r="G24" s="13"/>
      <c r="H24" s="8" t="s">
        <v>341</v>
      </c>
      <c r="I24" s="204"/>
      <c r="J24" s="233"/>
      <c r="K24" s="224"/>
      <c r="L24" s="232"/>
      <c r="M24" s="200"/>
      <c r="N24" s="101"/>
      <c r="O24" s="101"/>
    </row>
    <row r="25" spans="1:13" ht="12.75" customHeight="1">
      <c r="A25" s="200"/>
      <c r="B25" s="200" t="s">
        <v>113</v>
      </c>
      <c r="C25" s="232" t="s">
        <v>112</v>
      </c>
      <c r="D25" s="342"/>
      <c r="E25" s="233"/>
      <c r="F25" s="233"/>
      <c r="G25" s="342"/>
      <c r="H25" s="233"/>
      <c r="I25" s="204"/>
      <c r="J25" s="233"/>
      <c r="K25" s="224">
        <v>93</v>
      </c>
      <c r="L25" s="341" t="s">
        <v>60</v>
      </c>
      <c r="M25" s="200"/>
    </row>
    <row r="26" spans="1:12" s="200" customFormat="1" ht="12.75" customHeight="1">
      <c r="A26" s="250"/>
      <c r="B26" s="200" t="s">
        <v>114</v>
      </c>
      <c r="C26" s="232" t="s">
        <v>103</v>
      </c>
      <c r="D26" s="343"/>
      <c r="E26" s="217">
        <v>1600</v>
      </c>
      <c r="F26" s="337" t="s">
        <v>115</v>
      </c>
      <c r="G26" s="343"/>
      <c r="H26" s="217">
        <v>1200</v>
      </c>
      <c r="I26" s="338" t="s">
        <v>115</v>
      </c>
      <c r="J26" s="233"/>
      <c r="K26" s="224">
        <v>230</v>
      </c>
      <c r="L26" s="341" t="s">
        <v>60</v>
      </c>
    </row>
    <row r="27" spans="1:13" ht="12.75" customHeight="1">
      <c r="A27" s="200"/>
      <c r="B27" s="200" t="s">
        <v>117</v>
      </c>
      <c r="C27" s="232" t="s">
        <v>103</v>
      </c>
      <c r="D27" s="344"/>
      <c r="E27" s="233"/>
      <c r="F27" s="233"/>
      <c r="G27" s="344"/>
      <c r="H27" s="233"/>
      <c r="I27" s="204"/>
      <c r="J27" s="233"/>
      <c r="K27" s="224">
        <v>134</v>
      </c>
      <c r="L27" s="341" t="s">
        <v>60</v>
      </c>
      <c r="M27" s="200"/>
    </row>
    <row r="28" spans="1:15" ht="12.75">
      <c r="A28" s="200"/>
      <c r="B28" s="200" t="s">
        <v>118</v>
      </c>
      <c r="C28" s="232" t="s">
        <v>119</v>
      </c>
      <c r="D28" s="232"/>
      <c r="E28" s="224">
        <v>550</v>
      </c>
      <c r="F28" s="224"/>
      <c r="G28" s="224"/>
      <c r="H28" s="224">
        <v>550</v>
      </c>
      <c r="I28" s="204"/>
      <c r="J28" s="233"/>
      <c r="K28" s="224">
        <v>235</v>
      </c>
      <c r="L28" s="232">
        <v>198</v>
      </c>
      <c r="M28" s="200"/>
      <c r="N28" s="101"/>
      <c r="O28" s="101"/>
    </row>
    <row r="29" spans="1:15" ht="12.75">
      <c r="A29" s="321"/>
      <c r="B29" s="321" t="s">
        <v>254</v>
      </c>
      <c r="C29" s="346" t="s">
        <v>140</v>
      </c>
      <c r="D29" s="321"/>
      <c r="E29" s="346">
        <v>80</v>
      </c>
      <c r="F29" s="347"/>
      <c r="G29" s="347"/>
      <c r="H29" s="346">
        <v>80</v>
      </c>
      <c r="I29" s="348"/>
      <c r="J29" s="347"/>
      <c r="K29" s="345">
        <v>81</v>
      </c>
      <c r="L29" s="346">
        <v>60</v>
      </c>
      <c r="M29" s="200"/>
      <c r="N29" s="101"/>
      <c r="O29" s="101"/>
    </row>
    <row r="30" spans="1:15" ht="12.75">
      <c r="A30" s="200"/>
      <c r="B30" s="200"/>
      <c r="C30" s="232"/>
      <c r="D30" s="232"/>
      <c r="E30" s="233"/>
      <c r="F30" s="233"/>
      <c r="G30" s="233"/>
      <c r="H30" s="233"/>
      <c r="I30" s="204"/>
      <c r="J30" s="233"/>
      <c r="K30" s="224"/>
      <c r="L30" s="232"/>
      <c r="M30" s="200"/>
      <c r="N30" s="101"/>
      <c r="O30" s="101"/>
    </row>
    <row r="31" spans="1:15" ht="12.75">
      <c r="A31" t="s">
        <v>346</v>
      </c>
      <c r="C31" s="13"/>
      <c r="D31" s="13"/>
      <c r="E31" s="8" t="s">
        <v>340</v>
      </c>
      <c r="F31" s="13"/>
      <c r="G31" s="13"/>
      <c r="H31" s="8" t="s">
        <v>341</v>
      </c>
      <c r="I31" s="204"/>
      <c r="J31" s="233"/>
      <c r="K31" s="224"/>
      <c r="L31" s="232"/>
      <c r="M31" s="200"/>
      <c r="N31" s="101"/>
      <c r="O31" s="101"/>
    </row>
    <row r="32" spans="1:15" ht="12.75">
      <c r="A32" s="200"/>
      <c r="B32" s="321" t="s">
        <v>120</v>
      </c>
      <c r="C32" s="346" t="s">
        <v>101</v>
      </c>
      <c r="D32" s="346"/>
      <c r="E32" s="345">
        <v>50</v>
      </c>
      <c r="F32" s="347"/>
      <c r="G32" s="347"/>
      <c r="H32" s="345">
        <v>120</v>
      </c>
      <c r="I32" s="348"/>
      <c r="J32" s="347"/>
      <c r="K32" s="345">
        <v>39</v>
      </c>
      <c r="L32" s="349" t="s">
        <v>60</v>
      </c>
      <c r="M32" s="200"/>
      <c r="N32" s="101"/>
      <c r="O32" s="101"/>
    </row>
    <row r="33" spans="1:15" ht="12.75">
      <c r="A33" s="200"/>
      <c r="B33" s="321" t="s">
        <v>121</v>
      </c>
      <c r="C33" s="346" t="s">
        <v>103</v>
      </c>
      <c r="D33" s="346"/>
      <c r="E33" s="346">
        <v>700</v>
      </c>
      <c r="F33" s="347"/>
      <c r="G33" s="347"/>
      <c r="H33" s="345">
        <v>1350</v>
      </c>
      <c r="I33" s="348" t="s">
        <v>259</v>
      </c>
      <c r="J33" s="347"/>
      <c r="K33" s="345">
        <v>58</v>
      </c>
      <c r="L33" s="349" t="s">
        <v>60</v>
      </c>
      <c r="M33" s="200"/>
      <c r="N33" s="101"/>
      <c r="O33" s="101"/>
    </row>
    <row r="34" spans="2:12" s="200" customFormat="1" ht="12.75">
      <c r="B34" s="321" t="s">
        <v>122</v>
      </c>
      <c r="C34" s="346" t="s">
        <v>112</v>
      </c>
      <c r="D34" s="346"/>
      <c r="E34" s="345">
        <v>415</v>
      </c>
      <c r="F34" s="347" t="s">
        <v>260</v>
      </c>
      <c r="G34" s="347"/>
      <c r="H34" s="345">
        <v>415</v>
      </c>
      <c r="I34" s="348" t="s">
        <v>261</v>
      </c>
      <c r="J34" s="347"/>
      <c r="K34" s="345">
        <v>117</v>
      </c>
      <c r="L34" s="349" t="s">
        <v>60</v>
      </c>
    </row>
    <row r="35" spans="1:13" ht="12.75">
      <c r="A35" s="200"/>
      <c r="B35" s="321" t="s">
        <v>123</v>
      </c>
      <c r="C35" s="346" t="s">
        <v>124</v>
      </c>
      <c r="D35" s="346"/>
      <c r="E35" s="345">
        <v>50</v>
      </c>
      <c r="F35" s="347"/>
      <c r="G35" s="347"/>
      <c r="H35" s="345">
        <v>50</v>
      </c>
      <c r="I35" s="348"/>
      <c r="J35" s="347"/>
      <c r="K35" s="349" t="s">
        <v>60</v>
      </c>
      <c r="L35" s="349" t="s">
        <v>60</v>
      </c>
      <c r="M35" s="200"/>
    </row>
    <row r="36" spans="1:13" ht="12.75">
      <c r="A36" s="200"/>
      <c r="B36" s="321" t="s">
        <v>125</v>
      </c>
      <c r="C36" s="346" t="s">
        <v>126</v>
      </c>
      <c r="D36" s="346"/>
      <c r="E36" s="345">
        <v>700</v>
      </c>
      <c r="F36" s="347" t="s">
        <v>260</v>
      </c>
      <c r="G36" s="347"/>
      <c r="H36" s="346">
        <v>700</v>
      </c>
      <c r="I36" s="348" t="s">
        <v>260</v>
      </c>
      <c r="J36" s="347"/>
      <c r="K36" s="345">
        <v>100</v>
      </c>
      <c r="L36" s="349" t="s">
        <v>60</v>
      </c>
      <c r="M36" s="200"/>
    </row>
    <row r="37" spans="1:13" ht="12.75">
      <c r="A37" s="200"/>
      <c r="B37" s="321" t="s">
        <v>127</v>
      </c>
      <c r="C37" s="346" t="s">
        <v>101</v>
      </c>
      <c r="D37" s="346"/>
      <c r="E37" s="345">
        <v>40</v>
      </c>
      <c r="F37" s="347"/>
      <c r="G37" s="347"/>
      <c r="H37" s="345">
        <v>20</v>
      </c>
      <c r="I37" s="348"/>
      <c r="J37" s="347"/>
      <c r="K37" s="345">
        <v>18</v>
      </c>
      <c r="L37" s="349" t="s">
        <v>60</v>
      </c>
      <c r="M37" s="200"/>
    </row>
    <row r="38" spans="1:13" ht="12.75">
      <c r="A38" s="200"/>
      <c r="B38" s="321" t="s">
        <v>128</v>
      </c>
      <c r="C38" s="346" t="s">
        <v>101</v>
      </c>
      <c r="D38" s="346"/>
      <c r="E38" s="345">
        <v>100</v>
      </c>
      <c r="F38" s="347"/>
      <c r="G38" s="347"/>
      <c r="H38" s="345">
        <v>100</v>
      </c>
      <c r="I38" s="348"/>
      <c r="J38" s="347"/>
      <c r="K38" s="345">
        <v>13</v>
      </c>
      <c r="L38" s="349" t="s">
        <v>60</v>
      </c>
      <c r="M38" s="200"/>
    </row>
    <row r="39" spans="1:13" ht="12.75" customHeight="1">
      <c r="A39" s="200"/>
      <c r="B39" s="321" t="s">
        <v>129</v>
      </c>
      <c r="C39" s="346" t="s">
        <v>103</v>
      </c>
      <c r="D39" s="350"/>
      <c r="E39" s="556">
        <v>2000</v>
      </c>
      <c r="F39" s="347" t="s">
        <v>260</v>
      </c>
      <c r="G39" s="350"/>
      <c r="H39" s="556">
        <v>2000</v>
      </c>
      <c r="I39" s="348" t="s">
        <v>262</v>
      </c>
      <c r="J39" s="347"/>
      <c r="K39" s="345">
        <v>106</v>
      </c>
      <c r="L39" s="349" t="s">
        <v>60</v>
      </c>
      <c r="M39" s="200"/>
    </row>
    <row r="40" spans="1:13" ht="12.75" customHeight="1">
      <c r="A40" s="200"/>
      <c r="B40" s="321" t="s">
        <v>130</v>
      </c>
      <c r="C40" s="346" t="s">
        <v>103</v>
      </c>
      <c r="D40" s="351"/>
      <c r="E40" s="556"/>
      <c r="F40" s="347"/>
      <c r="G40" s="351"/>
      <c r="H40" s="556"/>
      <c r="I40" s="348"/>
      <c r="J40" s="347"/>
      <c r="K40" s="345">
        <v>135</v>
      </c>
      <c r="L40" s="349" t="s">
        <v>60</v>
      </c>
      <c r="M40" s="200"/>
    </row>
    <row r="41" spans="1:13" ht="12.75">
      <c r="A41" s="200"/>
      <c r="B41" s="321"/>
      <c r="C41" s="321"/>
      <c r="D41" s="321"/>
      <c r="E41" s="347"/>
      <c r="F41" s="347"/>
      <c r="G41" s="347"/>
      <c r="H41" s="347"/>
      <c r="I41" s="348"/>
      <c r="J41" s="347"/>
      <c r="K41" s="347"/>
      <c r="L41" s="346"/>
      <c r="M41" s="200"/>
    </row>
    <row r="42" spans="1:13" ht="12.75" customHeight="1">
      <c r="A42" s="200"/>
      <c r="B42" s="200"/>
      <c r="C42" s="200"/>
      <c r="D42" s="200"/>
      <c r="E42" s="233"/>
      <c r="F42" s="233"/>
      <c r="G42" s="233"/>
      <c r="H42" s="233"/>
      <c r="I42" s="204"/>
      <c r="J42" s="233"/>
      <c r="K42" s="233"/>
      <c r="L42" s="232"/>
      <c r="M42" s="200"/>
    </row>
    <row r="43" spans="1:13" ht="12.75" customHeight="1">
      <c r="A43" s="200"/>
      <c r="B43" s="200"/>
      <c r="C43" s="200"/>
      <c r="D43" s="200"/>
      <c r="E43" s="233"/>
      <c r="F43" s="233"/>
      <c r="G43" s="233"/>
      <c r="H43" s="233"/>
      <c r="I43" s="204"/>
      <c r="J43" s="233"/>
      <c r="K43" s="233"/>
      <c r="L43" s="232"/>
      <c r="M43" s="200"/>
    </row>
    <row r="44" spans="1:13" ht="12.75">
      <c r="A44" s="200"/>
      <c r="B44" s="200"/>
      <c r="C44" s="200"/>
      <c r="D44" s="200"/>
      <c r="E44" s="233"/>
      <c r="F44" s="233"/>
      <c r="G44" s="233"/>
      <c r="H44" s="233"/>
      <c r="I44" s="204"/>
      <c r="J44" s="233"/>
      <c r="K44" s="233"/>
      <c r="L44" s="232"/>
      <c r="M44" s="200"/>
    </row>
    <row r="45" spans="1:12" s="200" customFormat="1" ht="12.75">
      <c r="A45" s="181" t="s">
        <v>82</v>
      </c>
      <c r="B45" s="99" t="s">
        <v>347</v>
      </c>
      <c r="E45" s="233"/>
      <c r="F45" s="233"/>
      <c r="G45" s="233"/>
      <c r="H45" s="233"/>
      <c r="I45" s="204"/>
      <c r="J45" s="233"/>
      <c r="K45" s="233"/>
      <c r="L45" s="232"/>
    </row>
    <row r="46" spans="1:13" ht="12.75">
      <c r="A46" s="226" t="s">
        <v>83</v>
      </c>
      <c r="B46" s="99" t="s">
        <v>348</v>
      </c>
      <c r="C46" s="200"/>
      <c r="D46" s="200"/>
      <c r="E46" s="233"/>
      <c r="F46" s="233"/>
      <c r="G46" s="233"/>
      <c r="H46" s="233"/>
      <c r="I46" s="204"/>
      <c r="J46" s="233"/>
      <c r="K46" s="233"/>
      <c r="L46" s="232"/>
      <c r="M46" s="200"/>
    </row>
    <row r="47" spans="1:13" s="99" customFormat="1" ht="12.75">
      <c r="A47" s="181" t="s">
        <v>115</v>
      </c>
      <c r="B47" s="99" t="s">
        <v>349</v>
      </c>
      <c r="C47" s="184"/>
      <c r="D47" s="184"/>
      <c r="E47" s="190"/>
      <c r="F47" s="190"/>
      <c r="G47" s="190"/>
      <c r="H47" s="190"/>
      <c r="I47" s="220"/>
      <c r="J47" s="190"/>
      <c r="K47" s="190"/>
      <c r="L47" s="181"/>
      <c r="M47" s="184"/>
    </row>
    <row r="48" spans="1:12" s="184" customFormat="1" ht="12.75">
      <c r="A48" s="181" t="s">
        <v>116</v>
      </c>
      <c r="B48" s="99" t="s">
        <v>350</v>
      </c>
      <c r="E48" s="190"/>
      <c r="F48" s="190"/>
      <c r="G48" s="190"/>
      <c r="H48" s="190"/>
      <c r="I48" s="220"/>
      <c r="J48" s="190"/>
      <c r="K48" s="190"/>
      <c r="L48" s="181"/>
    </row>
    <row r="49" spans="1:13" ht="12.75">
      <c r="A49" s="181" t="s">
        <v>131</v>
      </c>
      <c r="B49" s="519" t="s">
        <v>441</v>
      </c>
      <c r="C49" s="200"/>
      <c r="D49" s="200"/>
      <c r="E49" s="233"/>
      <c r="F49" s="233"/>
      <c r="G49" s="233"/>
      <c r="H49" s="233"/>
      <c r="I49" s="204"/>
      <c r="J49" s="233"/>
      <c r="K49" s="233"/>
      <c r="L49" s="232"/>
      <c r="M49" s="200"/>
    </row>
    <row r="50" spans="1:13" ht="12.75">
      <c r="A50" s="232" t="s">
        <v>132</v>
      </c>
      <c r="B50" s="99" t="s">
        <v>351</v>
      </c>
      <c r="C50" s="200"/>
      <c r="D50" s="200"/>
      <c r="E50" s="233"/>
      <c r="F50" s="233"/>
      <c r="G50" s="233"/>
      <c r="H50" s="233"/>
      <c r="I50" s="204"/>
      <c r="J50" s="233"/>
      <c r="K50" s="233"/>
      <c r="L50" s="232"/>
      <c r="M50" s="200"/>
    </row>
    <row r="51" spans="1:13" ht="12.75">
      <c r="A51" s="200"/>
      <c r="B51" s="200"/>
      <c r="C51" s="200"/>
      <c r="D51" s="200"/>
      <c r="E51" s="233"/>
      <c r="F51" s="233"/>
      <c r="G51" s="233"/>
      <c r="H51" s="233"/>
      <c r="I51" s="204"/>
      <c r="J51" s="233"/>
      <c r="K51" s="233"/>
      <c r="L51" s="232"/>
      <c r="M51" s="200"/>
    </row>
    <row r="52" spans="1:13" ht="12.75">
      <c r="A52" s="200"/>
      <c r="B52" s="236"/>
      <c r="C52" s="200"/>
      <c r="D52" s="200"/>
      <c r="E52" s="233"/>
      <c r="F52" s="233"/>
      <c r="G52" s="233"/>
      <c r="H52" s="233"/>
      <c r="I52" s="204"/>
      <c r="J52" s="233"/>
      <c r="K52" s="233"/>
      <c r="L52" s="232"/>
      <c r="M52" s="200"/>
    </row>
    <row r="53" spans="5:12" s="200" customFormat="1" ht="12.75">
      <c r="E53" s="233"/>
      <c r="F53" s="233"/>
      <c r="G53" s="233"/>
      <c r="H53" s="233"/>
      <c r="I53" s="204"/>
      <c r="J53" s="233"/>
      <c r="K53" s="233"/>
      <c r="L53" s="232"/>
    </row>
    <row r="54" spans="1:13" ht="12.75">
      <c r="A54" s="200"/>
      <c r="B54" s="200"/>
      <c r="C54" s="200"/>
      <c r="D54" s="200"/>
      <c r="E54" s="233"/>
      <c r="F54" s="233"/>
      <c r="G54" s="233"/>
      <c r="H54" s="233"/>
      <c r="I54" s="204"/>
      <c r="J54" s="233"/>
      <c r="K54" s="233"/>
      <c r="L54" s="232"/>
      <c r="M54" s="200"/>
    </row>
    <row r="55" spans="1:13" ht="12.75">
      <c r="A55" s="200"/>
      <c r="B55" s="200"/>
      <c r="C55" s="200"/>
      <c r="D55" s="200"/>
      <c r="E55" s="233"/>
      <c r="F55" s="233"/>
      <c r="G55" s="233"/>
      <c r="H55" s="233"/>
      <c r="I55" s="204"/>
      <c r="J55" s="233"/>
      <c r="K55" s="233"/>
      <c r="L55" s="232"/>
      <c r="M55" s="200"/>
    </row>
    <row r="56" spans="1:13" ht="12.75">
      <c r="A56" s="200"/>
      <c r="B56" s="200"/>
      <c r="C56" s="200"/>
      <c r="D56" s="200"/>
      <c r="E56" s="233"/>
      <c r="F56" s="233"/>
      <c r="G56" s="233"/>
      <c r="H56" s="233"/>
      <c r="I56" s="204"/>
      <c r="J56" s="233"/>
      <c r="K56" s="233"/>
      <c r="L56" s="232"/>
      <c r="M56" s="200"/>
    </row>
    <row r="57" spans="1:13" ht="12.75">
      <c r="A57" s="200"/>
      <c r="B57" s="200"/>
      <c r="C57" s="200"/>
      <c r="D57" s="200"/>
      <c r="E57" s="233"/>
      <c r="F57" s="233"/>
      <c r="G57" s="233"/>
      <c r="H57" s="233"/>
      <c r="I57" s="204"/>
      <c r="J57" s="233"/>
      <c r="K57" s="233"/>
      <c r="L57" s="232"/>
      <c r="M57" s="200"/>
    </row>
    <row r="58" spans="1:13" ht="12.75">
      <c r="A58" s="200"/>
      <c r="B58" s="200"/>
      <c r="C58" s="200"/>
      <c r="D58" s="200"/>
      <c r="E58" s="233"/>
      <c r="F58" s="233"/>
      <c r="G58" s="233"/>
      <c r="H58" s="233"/>
      <c r="I58" s="204"/>
      <c r="J58" s="233"/>
      <c r="K58" s="233"/>
      <c r="L58" s="232"/>
      <c r="M58" s="200"/>
    </row>
    <row r="59" spans="1:13" ht="12.75">
      <c r="A59" s="200"/>
      <c r="B59" s="200"/>
      <c r="C59" s="200"/>
      <c r="D59" s="200"/>
      <c r="E59" s="233"/>
      <c r="F59" s="233"/>
      <c r="G59" s="233"/>
      <c r="H59" s="233"/>
      <c r="I59" s="204"/>
      <c r="J59" s="233"/>
      <c r="K59" s="233"/>
      <c r="L59" s="232"/>
      <c r="M59" s="200"/>
    </row>
  </sheetData>
  <sheetProtection/>
  <mergeCells count="2">
    <mergeCell ref="E39:E40"/>
    <mergeCell ref="H39:H40"/>
  </mergeCells>
  <printOptions/>
  <pageMargins left="0.787401575" right="0.787401575" top="0.984251969" bottom="0.984251969" header="0.5" footer="0.5"/>
  <pageSetup fitToHeight="1" fitToWidth="1" horizontalDpi="300" verticalDpi="300" orientation="portrait" paperSize="9" scale="81" r:id="rId2"/>
  <headerFooter alignWithMargins="0">
    <oddFooter>&amp;CNordel 1999&amp;R&amp;D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8.421875" style="0" customWidth="1"/>
    <col min="2" max="2" width="27.8515625" style="0" customWidth="1"/>
    <col min="3" max="3" width="9.140625" style="2" customWidth="1"/>
    <col min="4" max="4" width="3.00390625" style="2" customWidth="1"/>
    <col min="5" max="5" width="13.140625" style="2" customWidth="1"/>
    <col min="6" max="6" width="1.7109375" style="2" customWidth="1"/>
    <col min="7" max="7" width="13.140625" style="2" customWidth="1"/>
    <col min="8" max="8" width="12.00390625" style="2" customWidth="1"/>
    <col min="9" max="9" width="10.00390625" style="2" customWidth="1"/>
  </cols>
  <sheetData>
    <row r="1" spans="1:10" s="24" customFormat="1" ht="15">
      <c r="A1" s="192" t="s">
        <v>14</v>
      </c>
      <c r="B1" s="23" t="s">
        <v>352</v>
      </c>
      <c r="C1" s="193"/>
      <c r="D1" s="193"/>
      <c r="E1" s="197"/>
      <c r="F1" s="193"/>
      <c r="G1" s="197"/>
      <c r="H1" s="197"/>
      <c r="I1" s="197"/>
      <c r="J1" s="26"/>
    </row>
    <row r="2" spans="1:10" ht="12.75">
      <c r="A2" s="199"/>
      <c r="B2" s="199"/>
      <c r="C2" s="233"/>
      <c r="D2" s="233"/>
      <c r="E2" s="233"/>
      <c r="F2" s="233"/>
      <c r="G2" s="233"/>
      <c r="H2" s="233"/>
      <c r="I2" s="233"/>
      <c r="J2" s="6"/>
    </row>
    <row r="3" spans="1:10" ht="12.75">
      <c r="A3" s="515" t="s">
        <v>326</v>
      </c>
      <c r="B3" s="515" t="s">
        <v>327</v>
      </c>
      <c r="C3" s="520" t="s">
        <v>328</v>
      </c>
      <c r="D3" s="520"/>
      <c r="E3" s="528" t="s">
        <v>329</v>
      </c>
      <c r="F3" s="520"/>
      <c r="G3" s="10"/>
      <c r="H3" s="520" t="s">
        <v>330</v>
      </c>
      <c r="I3" s="520" t="s">
        <v>331</v>
      </c>
      <c r="J3" s="5"/>
    </row>
    <row r="4" spans="1:10" ht="12.75">
      <c r="A4" s="515"/>
      <c r="B4" s="515"/>
      <c r="C4" s="520" t="s">
        <v>332</v>
      </c>
      <c r="D4" s="520"/>
      <c r="E4" s="528"/>
      <c r="F4" s="520"/>
      <c r="G4" s="10"/>
      <c r="H4" s="520" t="s">
        <v>334</v>
      </c>
      <c r="I4" s="520" t="s">
        <v>335</v>
      </c>
      <c r="J4" s="5"/>
    </row>
    <row r="5" spans="1:10" ht="12.75">
      <c r="A5" s="522"/>
      <c r="B5" s="522"/>
      <c r="C5" s="524" t="s">
        <v>95</v>
      </c>
      <c r="D5" s="524"/>
      <c r="E5" s="529" t="s">
        <v>56</v>
      </c>
      <c r="F5" s="524"/>
      <c r="G5" s="530"/>
      <c r="H5" s="524" t="s">
        <v>96</v>
      </c>
      <c r="I5" s="524" t="s">
        <v>96</v>
      </c>
      <c r="J5" s="5"/>
    </row>
    <row r="6" spans="1:10" ht="12.75">
      <c r="A6" s="205"/>
      <c r="B6" s="205"/>
      <c r="C6" s="209"/>
      <c r="D6" s="209"/>
      <c r="E6" s="209"/>
      <c r="F6" s="209"/>
      <c r="G6" s="209"/>
      <c r="H6" s="209"/>
      <c r="I6" s="209"/>
      <c r="J6" s="5"/>
    </row>
    <row r="7" spans="1:10" ht="12.75">
      <c r="A7" s="515" t="s">
        <v>353</v>
      </c>
      <c r="B7" s="515"/>
      <c r="C7" s="520"/>
      <c r="D7" s="520"/>
      <c r="E7" s="520" t="s">
        <v>354</v>
      </c>
      <c r="F7" s="520"/>
      <c r="G7" s="520" t="s">
        <v>355</v>
      </c>
      <c r="H7" s="207"/>
      <c r="I7" s="209"/>
      <c r="J7" s="5"/>
    </row>
    <row r="8" spans="1:10" ht="12.75">
      <c r="A8" s="205"/>
      <c r="B8" s="200" t="s">
        <v>133</v>
      </c>
      <c r="C8" s="232" t="s">
        <v>134</v>
      </c>
      <c r="D8" s="352"/>
      <c r="E8" s="233"/>
      <c r="F8" s="352"/>
      <c r="G8" s="233"/>
      <c r="H8" s="325">
        <v>107</v>
      </c>
      <c r="I8" s="269" t="s">
        <v>135</v>
      </c>
      <c r="J8" s="5"/>
    </row>
    <row r="9" spans="1:10" ht="12.75">
      <c r="A9" s="205"/>
      <c r="B9" s="200" t="s">
        <v>136</v>
      </c>
      <c r="C9" s="232" t="s">
        <v>112</v>
      </c>
      <c r="D9" s="353"/>
      <c r="E9" s="233">
        <v>1200</v>
      </c>
      <c r="F9" s="353"/>
      <c r="G9" s="209" t="s">
        <v>255</v>
      </c>
      <c r="H9" s="325">
        <v>40</v>
      </c>
      <c r="I9" s="269" t="s">
        <v>135</v>
      </c>
      <c r="J9" s="5"/>
    </row>
    <row r="10" spans="1:10" ht="12.75">
      <c r="A10" s="205"/>
      <c r="B10" s="200" t="s">
        <v>137</v>
      </c>
      <c r="C10" s="232" t="s">
        <v>112</v>
      </c>
      <c r="D10" s="354"/>
      <c r="E10" s="233"/>
      <c r="F10" s="354"/>
      <c r="G10" s="233"/>
      <c r="H10" s="325">
        <v>34</v>
      </c>
      <c r="I10" s="269" t="s">
        <v>135</v>
      </c>
      <c r="J10" s="5"/>
    </row>
    <row r="11" spans="1:10" ht="12.75">
      <c r="A11" s="205"/>
      <c r="B11" s="200" t="s">
        <v>137</v>
      </c>
      <c r="C11" s="232" t="s">
        <v>256</v>
      </c>
      <c r="D11" s="355"/>
      <c r="E11" s="209">
        <v>150</v>
      </c>
      <c r="F11" s="226"/>
      <c r="G11" s="209">
        <v>150</v>
      </c>
      <c r="H11" s="325">
        <v>26</v>
      </c>
      <c r="I11" s="209">
        <v>5</v>
      </c>
      <c r="J11" s="5"/>
    </row>
    <row r="12" spans="1:10" ht="12.75">
      <c r="A12" s="205"/>
      <c r="B12" s="200" t="s">
        <v>138</v>
      </c>
      <c r="C12" s="226" t="s">
        <v>119</v>
      </c>
      <c r="D12" s="226"/>
      <c r="E12" s="209">
        <v>600</v>
      </c>
      <c r="F12" s="226"/>
      <c r="G12" s="209">
        <v>600</v>
      </c>
      <c r="H12" s="325">
        <v>166</v>
      </c>
      <c r="I12" s="209">
        <v>166</v>
      </c>
      <c r="J12" s="5"/>
    </row>
    <row r="13" spans="1:10" ht="12.75">
      <c r="A13" s="205"/>
      <c r="B13" s="200"/>
      <c r="C13" s="226"/>
      <c r="D13" s="226"/>
      <c r="E13" s="209"/>
      <c r="F13" s="226"/>
      <c r="G13" s="209"/>
      <c r="H13" s="325"/>
      <c r="I13" s="209"/>
      <c r="J13" s="5"/>
    </row>
    <row r="14" spans="1:9" ht="12.75">
      <c r="A14" s="16" t="s">
        <v>356</v>
      </c>
      <c r="C14" s="13"/>
      <c r="D14" s="13"/>
      <c r="E14" s="520" t="s">
        <v>354</v>
      </c>
      <c r="F14" s="13"/>
      <c r="G14" s="520" t="s">
        <v>355</v>
      </c>
      <c r="H14" s="356"/>
      <c r="I14" s="233"/>
    </row>
    <row r="15" spans="1:9" ht="12.75">
      <c r="A15" s="321"/>
      <c r="B15" s="321" t="s">
        <v>139</v>
      </c>
      <c r="C15" s="346" t="s">
        <v>140</v>
      </c>
      <c r="D15" s="346"/>
      <c r="E15" s="478" t="s">
        <v>135</v>
      </c>
      <c r="F15" s="346"/>
      <c r="G15" s="347">
        <v>100</v>
      </c>
      <c r="H15" s="479">
        <v>20</v>
      </c>
      <c r="I15" s="478" t="s">
        <v>135</v>
      </c>
    </row>
    <row r="16" spans="1:9" ht="14.25">
      <c r="A16" s="321"/>
      <c r="B16" s="321" t="s">
        <v>266</v>
      </c>
      <c r="C16" s="346" t="s">
        <v>134</v>
      </c>
      <c r="D16" s="346"/>
      <c r="E16" s="478" t="s">
        <v>135</v>
      </c>
      <c r="F16" s="346"/>
      <c r="G16" s="347">
        <v>1000</v>
      </c>
      <c r="H16" s="480">
        <v>67</v>
      </c>
      <c r="I16" s="478" t="s">
        <v>135</v>
      </c>
    </row>
    <row r="17" spans="1:9" ht="12.75">
      <c r="A17" s="321"/>
      <c r="B17" s="321" t="s">
        <v>141</v>
      </c>
      <c r="C17" s="346" t="s">
        <v>140</v>
      </c>
      <c r="D17" s="346"/>
      <c r="E17" s="347">
        <v>60</v>
      </c>
      <c r="F17" s="346"/>
      <c r="G17" s="347">
        <v>60</v>
      </c>
      <c r="H17" s="479">
        <v>50</v>
      </c>
      <c r="I17" s="478" t="s">
        <v>135</v>
      </c>
    </row>
    <row r="18" spans="1:9" ht="12.75">
      <c r="A18" s="321"/>
      <c r="B18" s="321"/>
      <c r="C18" s="346"/>
      <c r="D18" s="346"/>
      <c r="E18" s="347"/>
      <c r="F18" s="346"/>
      <c r="G18" s="347"/>
      <c r="H18" s="479"/>
      <c r="I18" s="347"/>
    </row>
    <row r="19" spans="1:9" ht="12.75">
      <c r="A19" t="s">
        <v>357</v>
      </c>
      <c r="C19" s="13"/>
      <c r="D19" s="13"/>
      <c r="E19" s="520" t="s">
        <v>354</v>
      </c>
      <c r="F19" s="13"/>
      <c r="G19" s="520" t="s">
        <v>355</v>
      </c>
      <c r="H19" s="479"/>
      <c r="I19" s="347"/>
    </row>
    <row r="20" spans="1:9" ht="12.75">
      <c r="A20" s="321"/>
      <c r="B20" s="321" t="s">
        <v>142</v>
      </c>
      <c r="C20" s="346" t="s">
        <v>143</v>
      </c>
      <c r="D20" s="346"/>
      <c r="E20" s="347">
        <v>50</v>
      </c>
      <c r="F20" s="346"/>
      <c r="G20" s="347">
        <v>50</v>
      </c>
      <c r="H20" s="479">
        <v>10</v>
      </c>
      <c r="I20" s="478" t="s">
        <v>135</v>
      </c>
    </row>
    <row r="21" spans="1:9" s="3" customFormat="1" ht="12.75">
      <c r="A21" s="363"/>
      <c r="B21" s="363"/>
      <c r="C21" s="481"/>
      <c r="D21" s="481"/>
      <c r="E21" s="364"/>
      <c r="F21" s="481"/>
      <c r="G21" s="364"/>
      <c r="H21" s="482"/>
      <c r="I21" s="364"/>
    </row>
    <row r="22" spans="1:9" ht="12.75">
      <c r="A22" t="s">
        <v>358</v>
      </c>
      <c r="C22" s="13"/>
      <c r="D22" s="13"/>
      <c r="E22" s="520" t="s">
        <v>354</v>
      </c>
      <c r="F22" s="13"/>
      <c r="G22" s="520" t="s">
        <v>355</v>
      </c>
      <c r="H22" s="479"/>
      <c r="I22" s="347"/>
    </row>
    <row r="23" spans="1:9" ht="12.75">
      <c r="A23" s="321"/>
      <c r="B23" s="321" t="s">
        <v>144</v>
      </c>
      <c r="C23" s="346" t="s">
        <v>145</v>
      </c>
      <c r="D23" s="346"/>
      <c r="E23" s="347" t="s">
        <v>267</v>
      </c>
      <c r="F23" s="346"/>
      <c r="G23" s="347" t="s">
        <v>267</v>
      </c>
      <c r="H23" s="479">
        <v>269</v>
      </c>
      <c r="I23" s="347">
        <v>257</v>
      </c>
    </row>
    <row r="24" spans="1:9" s="200" customFormat="1" ht="12.75">
      <c r="A24" s="321"/>
      <c r="B24" s="321"/>
      <c r="C24" s="321"/>
      <c r="D24" s="321"/>
      <c r="E24" s="321"/>
      <c r="F24" s="321"/>
      <c r="G24" s="321"/>
      <c r="H24" s="321"/>
      <c r="I24" s="321"/>
    </row>
    <row r="25" spans="1:9" s="200" customFormat="1" ht="12.75">
      <c r="A25" s="321" t="s">
        <v>462</v>
      </c>
      <c r="B25" s="321"/>
      <c r="C25" s="321"/>
      <c r="D25" s="321"/>
      <c r="E25" s="520" t="s">
        <v>354</v>
      </c>
      <c r="F25" s="13"/>
      <c r="G25" s="520" t="s">
        <v>355</v>
      </c>
      <c r="H25" s="321"/>
      <c r="I25" s="321"/>
    </row>
    <row r="26" spans="1:9" s="200" customFormat="1" ht="12.75">
      <c r="A26" s="321"/>
      <c r="B26" s="321" t="s">
        <v>227</v>
      </c>
      <c r="C26" s="346" t="s">
        <v>145</v>
      </c>
      <c r="D26" s="347"/>
      <c r="E26" s="347">
        <v>600</v>
      </c>
      <c r="F26" s="347"/>
      <c r="G26" s="347">
        <v>600</v>
      </c>
      <c r="H26" s="479">
        <v>256</v>
      </c>
      <c r="I26" s="347">
        <v>256</v>
      </c>
    </row>
    <row r="27" spans="1:9" ht="12.75">
      <c r="A27" s="321"/>
      <c r="B27" s="321"/>
      <c r="C27" s="321"/>
      <c r="D27" s="321"/>
      <c r="E27" s="321"/>
      <c r="F27" s="321"/>
      <c r="G27" s="321"/>
      <c r="H27" s="321"/>
      <c r="I27" s="321"/>
    </row>
    <row r="28" spans="1:9" ht="12.75">
      <c r="A28" s="200"/>
      <c r="B28" s="200"/>
      <c r="C28" s="233"/>
      <c r="D28" s="233"/>
      <c r="E28" s="233"/>
      <c r="F28" s="233"/>
      <c r="G28" s="233"/>
      <c r="H28" s="233"/>
      <c r="I28" s="233"/>
    </row>
    <row r="29" spans="1:9" ht="12.75">
      <c r="A29" s="200"/>
      <c r="B29" s="200"/>
      <c r="C29" s="233"/>
      <c r="D29" s="233"/>
      <c r="E29" s="233"/>
      <c r="F29" s="233"/>
      <c r="G29" s="233"/>
      <c r="H29" s="233"/>
      <c r="I29" s="233"/>
    </row>
    <row r="30" spans="1:9" s="200" customFormat="1" ht="12.75">
      <c r="A30" s="226" t="s">
        <v>82</v>
      </c>
      <c r="B30" s="223" t="s">
        <v>596</v>
      </c>
      <c r="C30" s="233"/>
      <c r="D30" s="233"/>
      <c r="E30" s="233"/>
      <c r="F30" s="233"/>
      <c r="G30" s="233"/>
      <c r="H30" s="233"/>
      <c r="I30" s="233"/>
    </row>
    <row r="31" spans="2:9" ht="12.75">
      <c r="B31" t="s">
        <v>442</v>
      </c>
      <c r="C31" s="233"/>
      <c r="D31" s="233"/>
      <c r="E31" s="233"/>
      <c r="F31" s="233"/>
      <c r="G31" s="233"/>
      <c r="H31" s="233"/>
      <c r="I31" s="233"/>
    </row>
    <row r="32" spans="1:9" ht="12.75">
      <c r="A32" s="232" t="s">
        <v>83</v>
      </c>
      <c r="B32" s="200" t="s">
        <v>443</v>
      </c>
      <c r="C32" s="233"/>
      <c r="D32" s="233"/>
      <c r="E32" s="233"/>
      <c r="F32" s="233"/>
      <c r="G32" s="233"/>
      <c r="H32" s="233"/>
      <c r="I32" s="233"/>
    </row>
    <row r="33" spans="1:9" ht="12.75">
      <c r="A33" s="232" t="s">
        <v>115</v>
      </c>
      <c r="B33" s="184" t="s">
        <v>444</v>
      </c>
      <c r="C33" s="233"/>
      <c r="D33" s="233"/>
      <c r="E33" s="233"/>
      <c r="F33" s="233"/>
      <c r="G33" s="233"/>
      <c r="H33" s="233"/>
      <c r="I33" s="233"/>
    </row>
    <row r="34" spans="1:9" ht="12.75">
      <c r="A34" s="200"/>
      <c r="B34" s="200"/>
      <c r="C34" s="233"/>
      <c r="D34" s="233"/>
      <c r="E34" s="233"/>
      <c r="F34" s="233"/>
      <c r="G34" s="233"/>
      <c r="H34" s="232"/>
      <c r="I34" s="233"/>
    </row>
    <row r="35" spans="1:9" ht="12.75">
      <c r="A35" s="200"/>
      <c r="B35" s="200"/>
      <c r="C35" s="233"/>
      <c r="D35" s="233"/>
      <c r="E35" s="233"/>
      <c r="F35" s="233"/>
      <c r="G35" s="233"/>
      <c r="H35" s="233"/>
      <c r="I35" s="233"/>
    </row>
    <row r="36" spans="1:9" ht="12.75">
      <c r="A36" s="200"/>
      <c r="B36" s="200"/>
      <c r="C36" s="233"/>
      <c r="D36" s="233"/>
      <c r="E36" s="233"/>
      <c r="F36" s="233"/>
      <c r="G36" s="233"/>
      <c r="H36" s="233"/>
      <c r="I36" s="233"/>
    </row>
    <row r="37" spans="1:9" ht="12.75">
      <c r="A37" s="200"/>
      <c r="B37" s="200"/>
      <c r="C37" s="233"/>
      <c r="D37" s="233"/>
      <c r="E37" s="233"/>
      <c r="F37" s="233"/>
      <c r="G37" s="233"/>
      <c r="H37" s="233"/>
      <c r="I37" s="23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0" r:id="rId1"/>
  <headerFooter alignWithMargins="0">
    <oddFooter>&amp;CNordel 1999&amp;R&amp;D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Kjerstin Pedersen</dc:creator>
  <cp:keywords/>
  <dc:description/>
  <cp:lastModifiedBy>kjerstinp</cp:lastModifiedBy>
  <cp:lastPrinted>2002-05-16T14:25:28Z</cp:lastPrinted>
  <dcterms:created xsi:type="dcterms:W3CDTF">1998-03-26T08:29:14Z</dcterms:created>
  <dcterms:modified xsi:type="dcterms:W3CDTF">2009-06-18T07:28:29Z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771400.000000000</vt:lpwstr>
  </property>
  <property fmtid="{D5CDD505-2E9C-101B-9397-08002B2CF9AE}" pid="7" name="_SourceU">
    <vt:lpwstr/>
  </property>
  <property fmtid="{D5CDD505-2E9C-101B-9397-08002B2CF9AE}" pid="8" name="_SharedFileInd">
    <vt:lpwstr/>
  </property>
</Properties>
</file>