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5" windowWidth="12060" windowHeight="8385" activeTab="1"/>
  </bookViews>
  <sheets>
    <sheet name="Innehåll" sheetId="1" r:id="rId1"/>
    <sheet name="Key figures" sheetId="2" r:id="rId2"/>
    <sheet name="FiB" sheetId="3" r:id="rId3"/>
    <sheet name="S1,2" sheetId="4" r:id="rId4"/>
    <sheet name="S3" sheetId="5" r:id="rId5"/>
    <sheet name="S4" sheetId="6" r:id="rId6"/>
    <sheet name="S5" sheetId="7" r:id="rId7"/>
    <sheet name="S6" sheetId="8" r:id="rId8"/>
    <sheet name="S7" sheetId="9" r:id="rId9"/>
    <sheet name="S8" sheetId="10" r:id="rId10"/>
    <sheet name="S9" sheetId="11" r:id="rId11"/>
    <sheet name="S10,11" sheetId="12" r:id="rId12"/>
    <sheet name="S12" sheetId="13" r:id="rId13"/>
    <sheet name="S13" sheetId="14" r:id="rId14"/>
    <sheet name="S14" sheetId="15" r:id="rId15"/>
    <sheet name="S14-Ch" sheetId="16" r:id="rId16"/>
    <sheet name="S15" sheetId="17" r:id="rId17"/>
    <sheet name="S16" sheetId="18" r:id="rId18"/>
    <sheet name="S17" sheetId="19" r:id="rId19"/>
    <sheet name="S18" sheetId="20" r:id="rId20"/>
    <sheet name="S19,20" sheetId="21" r:id="rId21"/>
    <sheet name="S21,22,23" sheetId="22" r:id="rId22"/>
    <sheet name="S24" sheetId="23" r:id="rId23"/>
    <sheet name="S25,26,27" sheetId="24" r:id="rId24"/>
    <sheet name="S25,26,27-old" sheetId="25" state="hidden" r:id="rId25"/>
    <sheet name="S28" sheetId="26" r:id="rId26"/>
    <sheet name="S29" sheetId="27" r:id="rId27"/>
    <sheet name="S29-bild" sheetId="28" r:id="rId28"/>
  </sheets>
  <externalReferences>
    <externalReference r:id="rId31"/>
  </externalReferences>
  <definedNames>
    <definedName name="I_alku">"1.1."</definedName>
    <definedName name="I_loppu">"31.3."</definedName>
    <definedName name="II_alku">"1.4."</definedName>
    <definedName name="II_loppu">"30.6."</definedName>
    <definedName name="III_alku">"1.7."</definedName>
    <definedName name="III_loppu">"30.9."</definedName>
    <definedName name="IV_alku">"1.10."</definedName>
    <definedName name="IV_loppu">"31.12."</definedName>
    <definedName name="kuva">'S28'!$A$1:$I$65</definedName>
    <definedName name="taulukko">'S28'!$J$1:$T$69</definedName>
    <definedName name="_xlnm.Print_Area" localSheetId="2">'FiB'!$A$1:$I$31</definedName>
    <definedName name="_xlnm.Print_Area" localSheetId="0">'Innehåll'!$A$2:$L$48</definedName>
    <definedName name="_xlnm.Print_Area" localSheetId="1">'Key figures'!$A$1:$H$16</definedName>
    <definedName name="_xlnm.Print_Area" localSheetId="11">'S10,11'!$A:$I</definedName>
    <definedName name="_xlnm.Print_Area" localSheetId="13">'S13'!$A$1:$AC$40</definedName>
    <definedName name="_xlnm.Print_Area" localSheetId="16">'S15'!$D$2:$K$42</definedName>
    <definedName name="_xlnm.Print_Area" localSheetId="17">'S16'!$A$1:$I$25</definedName>
    <definedName name="_xlnm.Print_Area" localSheetId="18">'S17'!$A$1:$M$41</definedName>
    <definedName name="_xlnm.Print_Area" localSheetId="19">'S18'!$A$1:$L$20</definedName>
    <definedName name="_xlnm.Print_Area" localSheetId="26">'S29'!$A$1:$X$61</definedName>
    <definedName name="_xlnm.Print_Area" localSheetId="27">'S29-bild'!$A$1:$H$39</definedName>
    <definedName name="_xlnm.Print_Area" localSheetId="6">'S5'!$A$1:$N$55</definedName>
    <definedName name="_xlnm.Print_Titles" localSheetId="13">'S13'!$1:$2</definedName>
  </definedNames>
  <calcPr calcMode="manual" fullCalcOnLoad="1"/>
</workbook>
</file>

<file path=xl/sharedStrings.xml><?xml version="1.0" encoding="utf-8"?>
<sst xmlns="http://schemas.openxmlformats.org/spreadsheetml/2006/main" count="1350" uniqueCount="586">
  <si>
    <t>Innehåll</t>
  </si>
  <si>
    <t>Inledning</t>
  </si>
  <si>
    <t>Nyckeltal</t>
  </si>
  <si>
    <t>Installerad effekt</t>
  </si>
  <si>
    <t>S1</t>
  </si>
  <si>
    <t>S2</t>
  </si>
  <si>
    <t>S3</t>
  </si>
  <si>
    <t>S4</t>
  </si>
  <si>
    <t>Beslutade kraftstationer (större än 10 MW)</t>
  </si>
  <si>
    <t>S5</t>
  </si>
  <si>
    <t>Kartan</t>
  </si>
  <si>
    <t>Samkörningsförbindelser</t>
  </si>
  <si>
    <t>S6</t>
  </si>
  <si>
    <t>Existerande samkörningsförbindelser mellan Nordel-länderna</t>
  </si>
  <si>
    <t>S7</t>
  </si>
  <si>
    <t>Existerande samkörningsförbindelser mellan Nordel och andra länder</t>
  </si>
  <si>
    <t>S8</t>
  </si>
  <si>
    <t>Beslutade samkörningsförbindelser</t>
  </si>
  <si>
    <t>S9</t>
  </si>
  <si>
    <t>Elproduktion</t>
  </si>
  <si>
    <t>S10</t>
  </si>
  <si>
    <t>S11</t>
  </si>
  <si>
    <t>S12</t>
  </si>
  <si>
    <t>S13</t>
  </si>
  <si>
    <t>Magasinsfyllnad</t>
  </si>
  <si>
    <t>S14</t>
  </si>
  <si>
    <t>Kraftutbyte</t>
  </si>
  <si>
    <t>S15</t>
  </si>
  <si>
    <t>S16</t>
  </si>
  <si>
    <t>S17</t>
  </si>
  <si>
    <t>S18</t>
  </si>
  <si>
    <t>Förbrukning av el</t>
  </si>
  <si>
    <t>S19</t>
  </si>
  <si>
    <t>Nettoförbrukning av el 1998 fördelad på förbrukningskategorier</t>
  </si>
  <si>
    <t>S20</t>
  </si>
  <si>
    <t>S21</t>
  </si>
  <si>
    <t>S22</t>
  </si>
  <si>
    <t>S23</t>
  </si>
  <si>
    <t>Total energitillförsel</t>
  </si>
  <si>
    <t>S24</t>
  </si>
  <si>
    <t>Prognoser</t>
  </si>
  <si>
    <t>S25</t>
  </si>
  <si>
    <t>S26</t>
  </si>
  <si>
    <t>S27</t>
  </si>
  <si>
    <t>Elpriser</t>
  </si>
  <si>
    <t>S28</t>
  </si>
  <si>
    <t>Miljö</t>
  </si>
  <si>
    <t>S29</t>
  </si>
  <si>
    <t>Miljöinformation</t>
  </si>
  <si>
    <t>Danmark</t>
  </si>
  <si>
    <t>Finland</t>
  </si>
  <si>
    <t>Island</t>
  </si>
  <si>
    <t>Norge</t>
  </si>
  <si>
    <t>Sverige</t>
  </si>
  <si>
    <t>Nordel</t>
  </si>
  <si>
    <t>Installed capacity</t>
  </si>
  <si>
    <t>MW</t>
  </si>
  <si>
    <t>Generation</t>
  </si>
  <si>
    <t>GWh</t>
  </si>
  <si>
    <t>Imports</t>
  </si>
  <si>
    <t xml:space="preserve">.  </t>
  </si>
  <si>
    <t>Exports</t>
  </si>
  <si>
    <t>Breakdown of electricity generation:</t>
  </si>
  <si>
    <t>Hydropower</t>
  </si>
  <si>
    <t>%</t>
  </si>
  <si>
    <t>Nuclear power</t>
  </si>
  <si>
    <t xml:space="preserve">. </t>
  </si>
  <si>
    <t>Other thermal power</t>
  </si>
  <si>
    <t>Other renewable power</t>
  </si>
  <si>
    <r>
      <t>.</t>
    </r>
    <r>
      <rPr>
        <sz val="10"/>
        <rFont val="Arial"/>
        <family val="0"/>
      </rPr>
      <t xml:space="preserve">    Data are nonexistent</t>
    </r>
  </si>
  <si>
    <t>0   Less than 0.5 %</t>
  </si>
  <si>
    <t>Total area</t>
  </si>
  <si>
    <t xml:space="preserve">1,000 Sq. km </t>
  </si>
  <si>
    <t>Average population</t>
  </si>
  <si>
    <t>mill. inh.</t>
  </si>
  <si>
    <t>Gross Domestic Product</t>
  </si>
  <si>
    <t>bill. USD</t>
  </si>
  <si>
    <t>Per capita</t>
  </si>
  <si>
    <t>USD</t>
  </si>
  <si>
    <t>kWh</t>
  </si>
  <si>
    <t>1) Source: OECD</t>
  </si>
  <si>
    <t>check (breakdown)</t>
  </si>
  <si>
    <t>1)</t>
  </si>
  <si>
    <t>2)</t>
  </si>
  <si>
    <t>-</t>
  </si>
  <si>
    <t>TWh</t>
  </si>
  <si>
    <t>GW</t>
  </si>
  <si>
    <t>check</t>
  </si>
  <si>
    <t>Avedøreværket 2</t>
  </si>
  <si>
    <t>Sultartangi</t>
  </si>
  <si>
    <t>MWh / h</t>
  </si>
  <si>
    <t>DK</t>
  </si>
  <si>
    <t>FIN</t>
  </si>
  <si>
    <t>IS</t>
  </si>
  <si>
    <t>NO</t>
  </si>
  <si>
    <t>SV</t>
  </si>
  <si>
    <t>GWh / h</t>
  </si>
  <si>
    <t>kV</t>
  </si>
  <si>
    <t>km</t>
  </si>
  <si>
    <t>Tjele-Kristiansand</t>
  </si>
  <si>
    <t>240/pol</t>
  </si>
  <si>
    <t>127/pol</t>
  </si>
  <si>
    <t>132~</t>
  </si>
  <si>
    <t>Hovegård - Söderåsen 1</t>
  </si>
  <si>
    <t>400~</t>
  </si>
  <si>
    <t>Hovegård - Söderåsen 2</t>
  </si>
  <si>
    <t>Vester Hassing - Göteborg</t>
  </si>
  <si>
    <t>250=</t>
  </si>
  <si>
    <t>Vester Hassing - Lindome</t>
  </si>
  <si>
    <t>285=</t>
  </si>
  <si>
    <t>Hasle (Bornholm) - Borrby</t>
  </si>
  <si>
    <t>60~</t>
  </si>
  <si>
    <t>Ivalo - Varangerbotn</t>
  </si>
  <si>
    <t>220~</t>
  </si>
  <si>
    <t>Ossauskoski - Kalix</t>
  </si>
  <si>
    <t>Petäjäskoski - Letsi</t>
  </si>
  <si>
    <t>3)</t>
  </si>
  <si>
    <t>4)</t>
  </si>
  <si>
    <t>Keminmaa - Svartbyn</t>
  </si>
  <si>
    <t>Hellesby (Åland) - Skattbol</t>
  </si>
  <si>
    <t>70~</t>
  </si>
  <si>
    <t>Raumo - Forsmark</t>
  </si>
  <si>
    <t>400=</t>
  </si>
  <si>
    <t>Sildvik - Tornehamn</t>
  </si>
  <si>
    <t>Ofoten - Ritsem</t>
  </si>
  <si>
    <r>
      <t xml:space="preserve"> </t>
    </r>
    <r>
      <rPr>
        <vertAlign val="superscript"/>
        <sz val="8"/>
        <rFont val="Arial"/>
        <family val="2"/>
      </rPr>
      <t>5)</t>
    </r>
  </si>
  <si>
    <t>Røssåga - Ajaure</t>
  </si>
  <si>
    <r>
      <t xml:space="preserve"> </t>
    </r>
    <r>
      <rPr>
        <vertAlign val="superscript"/>
        <sz val="8"/>
        <rFont val="Arial"/>
        <family val="2"/>
      </rPr>
      <t>5, 6)</t>
    </r>
  </si>
  <si>
    <t>220/66~</t>
  </si>
  <si>
    <t>Nea - Järpströmmen</t>
  </si>
  <si>
    <t>275~</t>
  </si>
  <si>
    <t>Lutufallet - Höljes</t>
  </si>
  <si>
    <t>Eidskog - Charlottenberg</t>
  </si>
  <si>
    <t>Hasle - Borgvik</t>
  </si>
  <si>
    <t>Halden - Skogssäter</t>
  </si>
  <si>
    <t>5)</t>
  </si>
  <si>
    <t>6)</t>
  </si>
  <si>
    <t>Kassø - Audorf</t>
  </si>
  <si>
    <t>2 x 400~</t>
  </si>
  <si>
    <t>.</t>
  </si>
  <si>
    <t>Kassø - Flensburg</t>
  </si>
  <si>
    <t>Ensted - Flensburg</t>
  </si>
  <si>
    <t>Bjæverskov - Rostock</t>
  </si>
  <si>
    <t>Imatra - GES 10</t>
  </si>
  <si>
    <t>110~</t>
  </si>
  <si>
    <t>Yllikkälä - Viborg</t>
  </si>
  <si>
    <t>±85=</t>
  </si>
  <si>
    <t xml:space="preserve">.   </t>
  </si>
  <si>
    <t>Nellimö - Kaitakoski</t>
  </si>
  <si>
    <t>Kirkenes - Boris Gleb</t>
  </si>
  <si>
    <t>154~</t>
  </si>
  <si>
    <t>Västra Kärrstorp - Herrenwyk</t>
  </si>
  <si>
    <t>450=</t>
  </si>
  <si>
    <t>(Storebælt)</t>
  </si>
  <si>
    <t>ca 70</t>
  </si>
  <si>
    <t>(NorNed Kabel)</t>
  </si>
  <si>
    <t>Feda - Eemshaven</t>
  </si>
  <si>
    <t>min 600</t>
  </si>
  <si>
    <t>(SwePol Link)</t>
  </si>
  <si>
    <t>110, 132, 150 kV</t>
  </si>
  <si>
    <t xml:space="preserve">.. </t>
  </si>
  <si>
    <t xml:space="preserve">- </t>
  </si>
  <si>
    <t>Netimp</t>
  </si>
  <si>
    <t>Elektro</t>
  </si>
  <si>
    <t>Elektro ok</t>
  </si>
  <si>
    <t>ok</t>
  </si>
  <si>
    <t>min</t>
  </si>
  <si>
    <t xml:space="preserve"> </t>
  </si>
  <si>
    <t>cksum</t>
  </si>
  <si>
    <t xml:space="preserve">Obs! Övergång har gjorts till det internationella sättet att redovisa energitillförseln, </t>
  </si>
  <si>
    <t>vilket innebär att kärnkraften redovisas inklusive energiomvandlingsförluster.</t>
  </si>
  <si>
    <t>Prognos baserad på NUTEKs Klimatrapport</t>
  </si>
  <si>
    <r>
      <t xml:space="preserve">Norge </t>
    </r>
    <r>
      <rPr>
        <vertAlign val="superscript"/>
        <sz val="8"/>
        <rFont val="Arial"/>
        <family val="2"/>
      </rPr>
      <t>1)</t>
    </r>
  </si>
  <si>
    <t>Exkl. reservbehovet</t>
  </si>
  <si>
    <t>Bruttoförbrukning av el 1996 och prognoser för 2000 och 2005, TWh</t>
  </si>
  <si>
    <t>Nettoförbrukning, prognos baserad på NUTEKs Klimatrapport</t>
  </si>
  <si>
    <t>Effektbehov 1996 och prognoser för 2000 och 2005, MW</t>
  </si>
  <si>
    <t>VEAGs andel utgör 350 MW</t>
  </si>
  <si>
    <t>Installerad effekt under 1996 och prognoser för 2000 och 2005, MW</t>
  </si>
  <si>
    <t>Prognoserna är baserade på rapport 96/16 från Statistik sentralbyrå:</t>
  </si>
  <si>
    <t>"Det norske kraftmarkedet til år 2020 Nasjonale og regionale framskrivninger"</t>
  </si>
  <si>
    <t>Icke-elverksägd effekt utgör 1587 MW</t>
  </si>
  <si>
    <t>Exkl. icke-elverksägd effekt</t>
  </si>
  <si>
    <t>N.A.</t>
  </si>
  <si>
    <t xml:space="preserve">  NOK / MWh  </t>
  </si>
  <si>
    <r>
      <t>SO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mg/kWh</t>
    </r>
  </si>
  <si>
    <r>
      <t>NO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mg/kWh</t>
    </r>
  </si>
  <si>
    <r>
      <t>CO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g/kWh</t>
    </r>
  </si>
  <si>
    <t>EU</t>
  </si>
  <si>
    <t>Sum</t>
  </si>
  <si>
    <r>
      <t>SO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t</t>
    </r>
  </si>
  <si>
    <t>kt</t>
  </si>
  <si>
    <t>mg/kWh</t>
  </si>
  <si>
    <t>Valkeakoski</t>
  </si>
  <si>
    <t>Naistenlahti</t>
  </si>
  <si>
    <t>Pietarsaari</t>
  </si>
  <si>
    <r>
      <t xml:space="preserve"> </t>
    </r>
    <r>
      <rPr>
        <vertAlign val="superscript"/>
        <sz val="8"/>
        <rFont val="Arial"/>
        <family val="2"/>
      </rPr>
      <t>1)</t>
    </r>
  </si>
  <si>
    <t>Grøa</t>
  </si>
  <si>
    <t>Eid</t>
  </si>
  <si>
    <r>
      <t xml:space="preserve">600 </t>
    </r>
    <r>
      <rPr>
        <vertAlign val="superscript"/>
        <sz val="8"/>
        <rFont val="Arial"/>
        <family val="2"/>
      </rPr>
      <t>1)</t>
    </r>
  </si>
  <si>
    <t>N</t>
  </si>
  <si>
    <t>S</t>
  </si>
  <si>
    <r>
      <t xml:space="preserve"> </t>
    </r>
    <r>
      <rPr>
        <vertAlign val="superscript"/>
        <sz val="8"/>
        <rFont val="Arial"/>
        <family val="2"/>
      </rPr>
      <t>4)</t>
    </r>
  </si>
  <si>
    <t>Helsingborg</t>
  </si>
  <si>
    <t>Eskilstuna</t>
  </si>
  <si>
    <t>Umeå / Dåva</t>
  </si>
  <si>
    <t xml:space="preserve">GW   </t>
  </si>
  <si>
    <t>Eltra - Elkraft System</t>
  </si>
  <si>
    <r>
      <t>Stärnö</t>
    </r>
    <r>
      <rPr>
        <sz val="10"/>
        <rFont val="Arial"/>
        <family val="0"/>
      </rPr>
      <t xml:space="preserve"> - Slupsk</t>
    </r>
  </si>
  <si>
    <t xml:space="preserve">2)    </t>
  </si>
  <si>
    <t>Senneby (Väddö) - Tingsbacka (Åland)</t>
  </si>
  <si>
    <r>
      <t xml:space="preserve">80 </t>
    </r>
    <r>
      <rPr>
        <vertAlign val="superscript"/>
        <sz val="10"/>
        <rFont val="Arial"/>
        <family val="2"/>
      </rPr>
      <t>2)</t>
    </r>
  </si>
  <si>
    <r>
      <t xml:space="preserve">2000 </t>
    </r>
    <r>
      <rPr>
        <vertAlign val="superscript"/>
        <sz val="10"/>
        <rFont val="Arial"/>
        <family val="2"/>
      </rPr>
      <t>1)</t>
    </r>
  </si>
  <si>
    <r>
      <t xml:space="preserve">2005 </t>
    </r>
    <r>
      <rPr>
        <vertAlign val="superscript"/>
        <sz val="10"/>
        <rFont val="Arial"/>
        <family val="2"/>
      </rPr>
      <t>1)</t>
    </r>
  </si>
  <si>
    <t>Svartsengi</t>
  </si>
  <si>
    <t>Diesel</t>
  </si>
  <si>
    <t>Nejavellir II</t>
  </si>
  <si>
    <t>Vatnsfell</t>
  </si>
  <si>
    <t>Systembelastning 3:e onsdagen i januari och 3:e onsdagen i juli 1999</t>
  </si>
  <si>
    <t>Ledningslängder 110 - 400 kV i drift 31.12.1999</t>
  </si>
  <si>
    <t>Magasinsfyllnad 1999</t>
  </si>
  <si>
    <t>31.12.1999</t>
  </si>
  <si>
    <t>Totalförbrukning 1999, GWh</t>
  </si>
  <si>
    <t>Elförbrukning 1999, GWh</t>
  </si>
  <si>
    <t>Bruttoförbrukning av el 1999 och prognoser för 2000 och 2005, TWh</t>
  </si>
  <si>
    <t>Normalårsproduktion av vattenkraft 1999, GWh</t>
  </si>
  <si>
    <t>Barsebäck 1</t>
  </si>
  <si>
    <t>Rya</t>
  </si>
  <si>
    <t>Hässelby G4</t>
  </si>
  <si>
    <t>Bråvalla</t>
  </si>
  <si>
    <t>Stallbacka G3</t>
  </si>
  <si>
    <t>Arendal</t>
  </si>
  <si>
    <t>Matre</t>
  </si>
  <si>
    <t>Skagen</t>
  </si>
  <si>
    <t>Berlid</t>
  </si>
  <si>
    <t>Lakshola</t>
  </si>
  <si>
    <t>Fløyrli</t>
  </si>
  <si>
    <t>±450=</t>
  </si>
  <si>
    <t>ca 570</t>
  </si>
  <si>
    <t>(Viking Cable)</t>
  </si>
  <si>
    <t>Feda - Brunsbüttel</t>
  </si>
  <si>
    <t>500=</t>
  </si>
  <si>
    <t>Sala - Heby</t>
  </si>
  <si>
    <t>Lycksele</t>
  </si>
  <si>
    <t>Mariestad</t>
  </si>
  <si>
    <t>Total elproduktion inom Nordel 1999</t>
  </si>
  <si>
    <t>Elproduktion 1999, GWh</t>
  </si>
  <si>
    <t>Key Figures 1999</t>
  </si>
  <si>
    <t>Total 1999 1)</t>
  </si>
  <si>
    <t>Facts about the Nordic countries 1999</t>
  </si>
  <si>
    <t>Import och export 1999, GWh</t>
  </si>
  <si>
    <t>Månatligt kraftutbyte mellan Nordel-länderna 1999, GWh</t>
  </si>
  <si>
    <t>Harøy</t>
  </si>
  <si>
    <t>Kajaani</t>
  </si>
  <si>
    <t>Koverhar</t>
  </si>
  <si>
    <t>Anjalankoski</t>
  </si>
  <si>
    <t>Fana varmekraftverk</t>
  </si>
  <si>
    <t>Skærbækværket blok2</t>
  </si>
  <si>
    <t xml:space="preserve">Esbjergværket blok2 </t>
  </si>
  <si>
    <t>Studstrupværket blok2</t>
  </si>
  <si>
    <t>Skærbækværket blok1</t>
  </si>
  <si>
    <t>Förändringar i installerad effekt 1999</t>
  </si>
  <si>
    <t>Månatlig produktion och bruttoförbrukning av el 1998-1999, GWh</t>
  </si>
  <si>
    <t>x</t>
  </si>
  <si>
    <t>Installerad effekt 31.12.1999</t>
  </si>
  <si>
    <t>Produktion per energislag samt nettoimport och -export 1999, TWh</t>
  </si>
  <si>
    <t>Kraftutbyte 1999, GWh</t>
  </si>
  <si>
    <t>Kraftutbyte mellan Nordel-länderna 1963-1999, GWh</t>
  </si>
  <si>
    <t>Bruttoförbrukning per invånare 1990-1999, kWh</t>
  </si>
  <si>
    <t>Bruttoförbrukning 1990-1999, TWh</t>
  </si>
  <si>
    <t>Total energitillförsel 1990-1999, PJ</t>
  </si>
  <si>
    <t>Effektbehov 1999 och prognoser för 2000 och 2005, MW</t>
  </si>
  <si>
    <t>Installerad effekt under 1999 och prognoser för 2000 och 2005, MW</t>
  </si>
  <si>
    <t>Spotpriser och omsättning på de nordiska elbörserna 1999</t>
  </si>
  <si>
    <t>Finland FIM/MWh</t>
  </si>
  <si>
    <t>Min</t>
  </si>
  <si>
    <t>Yllikkälä - Viborg 3)</t>
  </si>
  <si>
    <t>Ålborgværket blok2</t>
  </si>
  <si>
    <r>
      <t xml:space="preserve">1999 </t>
    </r>
    <r>
      <rPr>
        <vertAlign val="superscript"/>
        <sz val="10"/>
        <rFont val="Arial"/>
        <family val="2"/>
      </rPr>
      <t>4)</t>
    </r>
  </si>
  <si>
    <r>
      <t xml:space="preserve">  1999 </t>
    </r>
    <r>
      <rPr>
        <vertAlign val="superscript"/>
        <sz val="10"/>
        <rFont val="Arial"/>
        <family val="2"/>
      </rPr>
      <t>3)</t>
    </r>
  </si>
  <si>
    <t>MWh/h</t>
  </si>
  <si>
    <r>
      <t xml:space="preserve"> </t>
    </r>
    <r>
      <rPr>
        <vertAlign val="superscript"/>
        <sz val="8"/>
        <rFont val="Arial"/>
        <family val="2"/>
      </rPr>
      <t>4, 5)</t>
    </r>
  </si>
  <si>
    <t>Total consumption</t>
  </si>
  <si>
    <t>Total Consumption</t>
  </si>
  <si>
    <t>Total 1999</t>
  </si>
  <si>
    <t>Vannkraft</t>
  </si>
  <si>
    <t>Kjernekraft</t>
  </si>
  <si>
    <t>Øvrig varmekraft</t>
  </si>
  <si>
    <t>Øvrig fornybar kraft</t>
  </si>
  <si>
    <t>kontrollsum 1 (prod)</t>
  </si>
  <si>
    <t>kontrollsum 2 (totforbr)</t>
  </si>
  <si>
    <t>kontroll</t>
  </si>
  <si>
    <t>Kontrollsum</t>
  </si>
  <si>
    <t>kontrollsum</t>
  </si>
  <si>
    <t>Prosentuell fordelning av elproduksjon:</t>
  </si>
  <si>
    <t>Hjelp</t>
  </si>
  <si>
    <t>Produksjon</t>
  </si>
  <si>
    <t>Varmekraft</t>
  </si>
  <si>
    <t>Fornybar</t>
  </si>
  <si>
    <t>Sjekk</t>
  </si>
  <si>
    <t>Sjekk: (%%%%, avrund ved behov!)</t>
  </si>
  <si>
    <t>mill.</t>
  </si>
  <si>
    <t>500-600</t>
  </si>
  <si>
    <t>Installed capacity on 31 Dec. 1999, MW</t>
  </si>
  <si>
    <r>
      <t xml:space="preserve">Installed capacity, total </t>
    </r>
    <r>
      <rPr>
        <vertAlign val="superscript"/>
        <sz val="10"/>
        <rFont val="Arial"/>
        <family val="2"/>
      </rPr>
      <t>1)</t>
    </r>
  </si>
  <si>
    <r>
      <t xml:space="preserve">- condensing power </t>
    </r>
    <r>
      <rPr>
        <vertAlign val="superscript"/>
        <sz val="10"/>
        <rFont val="Arial"/>
        <family val="2"/>
      </rPr>
      <t>3)</t>
    </r>
  </si>
  <si>
    <t>- CHP, district heating</t>
  </si>
  <si>
    <t>- CHP, industry</t>
  </si>
  <si>
    <t>- gas turbines, etc.</t>
  </si>
  <si>
    <t>- wind power</t>
  </si>
  <si>
    <t>- geothermal power</t>
  </si>
  <si>
    <t>Commissioned in 1999</t>
  </si>
  <si>
    <t>Decommissioned in 1999</t>
  </si>
  <si>
    <t>Denmark</t>
  </si>
  <si>
    <t>Iceland</t>
  </si>
  <si>
    <t>Norway</t>
  </si>
  <si>
    <t>Sweden</t>
  </si>
  <si>
    <t>Average-year generation 1998</t>
  </si>
  <si>
    <t>Change</t>
  </si>
  <si>
    <t>Average-year generation 1999</t>
  </si>
  <si>
    <t>Includes the Norwegian share of Linnvasselv (25 MW).</t>
  </si>
  <si>
    <t>Includes capacity conserved for an extended period, Finland (700 MW)</t>
  </si>
  <si>
    <t>Includes the German share of Enstedværket (316 MW).</t>
  </si>
  <si>
    <t>Refers to the sum of the rated net capacities of the individual power plant units in the power system,</t>
  </si>
  <si>
    <t>and should not be considered to represent the total capacity available at any single time.</t>
  </si>
  <si>
    <t>Average-year generation of hydropower in 1999, GWh</t>
  </si>
  <si>
    <t>Power category</t>
  </si>
  <si>
    <t>Power plant</t>
  </si>
  <si>
    <t>Commissioned</t>
  </si>
  <si>
    <t>Decommissioned</t>
  </si>
  <si>
    <t>Change in average-</t>
  </si>
  <si>
    <t>Type of fuel</t>
  </si>
  <si>
    <t>year generation</t>
  </si>
  <si>
    <t>(hydropower)</t>
  </si>
  <si>
    <t>Condensing power</t>
  </si>
  <si>
    <t>CHP, district heating</t>
  </si>
  <si>
    <t>Wind power</t>
  </si>
  <si>
    <t>CHP, industry</t>
  </si>
  <si>
    <t>Geothermal power</t>
  </si>
  <si>
    <t>Gas turbines, diesel power</t>
  </si>
  <si>
    <t>Oil</t>
  </si>
  <si>
    <t>Waste</t>
  </si>
  <si>
    <t>Coal / oil</t>
  </si>
  <si>
    <t>Biofuel, waste</t>
  </si>
  <si>
    <t>Approx. 55 new aggregates.</t>
  </si>
  <si>
    <t>Various changes</t>
  </si>
  <si>
    <t>Various</t>
  </si>
  <si>
    <t>Others</t>
  </si>
  <si>
    <t>Varous engines for stand by</t>
  </si>
  <si>
    <t>Power plants (larger than 10 MW): decisions taken</t>
  </si>
  <si>
    <t>Capacity</t>
  </si>
  <si>
    <t>Estimated</t>
  </si>
  <si>
    <t>Average-year</t>
  </si>
  <si>
    <t>start-up</t>
  </si>
  <si>
    <t>generation</t>
  </si>
  <si>
    <t>Year</t>
  </si>
  <si>
    <t>Natural gas / Straw /</t>
  </si>
  <si>
    <t>Wood chips / (Oil)</t>
  </si>
  <si>
    <t>Natural gas</t>
  </si>
  <si>
    <t>Biofuel / Natural gas</t>
  </si>
  <si>
    <t>Biofuel</t>
  </si>
  <si>
    <t>Peat, waste wood</t>
  </si>
  <si>
    <t>Date/time</t>
  </si>
  <si>
    <r>
      <t xml:space="preserve">Maximum system load for each country in 1999 </t>
    </r>
    <r>
      <rPr>
        <b/>
        <i/>
        <vertAlign val="superscript"/>
        <sz val="8"/>
        <rFont val="Arial"/>
        <family val="2"/>
      </rPr>
      <t>1)</t>
    </r>
  </si>
  <si>
    <t>Average 24-hour load 3rd Wednesday</t>
  </si>
  <si>
    <t>in January (20-1-99)</t>
  </si>
  <si>
    <t>in July (21-7-99)</t>
  </si>
  <si>
    <t>System load 3rd Wednesday in January and 3rd Wednesday in July 1999</t>
  </si>
  <si>
    <t>All hours are local time</t>
  </si>
  <si>
    <t>Installed</t>
  </si>
  <si>
    <t>Maximum system load</t>
  </si>
  <si>
    <t>Minimum system load</t>
  </si>
  <si>
    <r>
      <t xml:space="preserve">net capacity </t>
    </r>
    <r>
      <rPr>
        <vertAlign val="superscript"/>
        <sz val="10"/>
        <rFont val="Arial"/>
        <family val="2"/>
      </rPr>
      <t>1)</t>
    </r>
  </si>
  <si>
    <t>4:00-5:00 AM (CET)</t>
  </si>
  <si>
    <t>3rd Wednesday in Jan 1999</t>
  </si>
  <si>
    <t>3rd Wednesday in July 1999</t>
  </si>
  <si>
    <t>8:00-9:00 AM (CET)</t>
  </si>
  <si>
    <t>The system load is not corrected vs. temperatures.</t>
  </si>
  <si>
    <t>29th January 1999 08:00 - 09:00 AM</t>
  </si>
  <si>
    <t>9th December 1999 08:00 - 10:00 AM</t>
  </si>
  <si>
    <t>15th December 1999 08:00 - 09:00 AM</t>
  </si>
  <si>
    <t xml:space="preserve">Denmark-East: 2698 at 12th January 1999 05:40 - 05:45 PM, </t>
  </si>
  <si>
    <t>Kelukoski</t>
  </si>
  <si>
    <t>Existing interconnections between the Nordel countries</t>
  </si>
  <si>
    <t>Countries</t>
  </si>
  <si>
    <t>Stations</t>
  </si>
  <si>
    <t>Rated</t>
  </si>
  <si>
    <t>Transmission capacity</t>
  </si>
  <si>
    <t>Total length</t>
  </si>
  <si>
    <t>Of which</t>
  </si>
  <si>
    <t>voltage</t>
  </si>
  <si>
    <r>
      <t xml:space="preserve">as per design rules </t>
    </r>
    <r>
      <rPr>
        <vertAlign val="superscript"/>
        <sz val="8"/>
        <rFont val="Arial"/>
        <family val="2"/>
      </rPr>
      <t>1)</t>
    </r>
  </si>
  <si>
    <t>of line</t>
  </si>
  <si>
    <t>cable</t>
  </si>
  <si>
    <t>Denmark - Norway</t>
  </si>
  <si>
    <t>Denmark - Sweden</t>
  </si>
  <si>
    <t>Finland - Norway</t>
  </si>
  <si>
    <t>Finland - Sweden</t>
  </si>
  <si>
    <t>Norway - Sweden</t>
  </si>
  <si>
    <t>From Denmark</t>
  </si>
  <si>
    <t>To Denmark</t>
  </si>
  <si>
    <t>From Sweden</t>
  </si>
  <si>
    <t>To Sweden</t>
  </si>
  <si>
    <t>From Finland</t>
  </si>
  <si>
    <t>To Finland</t>
  </si>
  <si>
    <t>Maximum permissible transmission.</t>
  </si>
  <si>
    <t>Thermal limit. The total transmission capacity is 1775 MW to Denmark and 1700 MW to Sweden.</t>
  </si>
  <si>
    <t>In certain situations, the transmission capacity can be lower than the limit given here.</t>
  </si>
  <si>
    <t>Thermal limit. Stability problems and generation in nearby power plants may lower the limit.</t>
  </si>
  <si>
    <t>The transmission capacity can in certain situations be lower, owing to bottlenecks in the Norwegian network.</t>
  </si>
  <si>
    <t>Requires a network protection system during operation (production disconnection).</t>
  </si>
  <si>
    <t>Existing interconnections between the Nordel countries and other countries</t>
  </si>
  <si>
    <t>Denmark - Germany</t>
  </si>
  <si>
    <t>Finland - Russia</t>
  </si>
  <si>
    <t>Norway - Russia</t>
  </si>
  <si>
    <t>Owing to restrictions in the German network, transmission capacity is currently</t>
  </si>
  <si>
    <t>limited to 450 MW from Nordel and 400 MW to Nordel.</t>
  </si>
  <si>
    <t>From Nordel</t>
  </si>
  <si>
    <t>To Nordel</t>
  </si>
  <si>
    <t>Interconnections: decisions taken</t>
  </si>
  <si>
    <t xml:space="preserve">Estimated </t>
  </si>
  <si>
    <t>as per design rules</t>
  </si>
  <si>
    <t>commissioning</t>
  </si>
  <si>
    <t>Denmark - Denmark</t>
  </si>
  <si>
    <t>Norway - The Netherlands</t>
  </si>
  <si>
    <t>Norway - Germany</t>
  </si>
  <si>
    <t>Sweden - Poland</t>
  </si>
  <si>
    <t>At present 63 MW.</t>
  </si>
  <si>
    <t>Increase of station capacity.</t>
  </si>
  <si>
    <t>The Minister of the Environment and Energy has the authority to decide on the connection.</t>
  </si>
  <si>
    <t>According to plans, the Great Belt connection will be in operation in 2003. The capacity can be less than 500-600 MW.</t>
  </si>
  <si>
    <t>400 kV, AC and DC</t>
  </si>
  <si>
    <t>220-300 kV, AC and DC</t>
  </si>
  <si>
    <t>89 km in Denmark and 382 km in Norway (Skagerrak) in service with 250 kV DC, and</t>
  </si>
  <si>
    <t>75 km in Denmark and 74 km in Sweden (KontiSkan 2) in service with 285 kV DC.</t>
  </si>
  <si>
    <t>and land cable (DC), 34 km in Finland and 2 km in Sweden (Fenno-Skan).</t>
  </si>
  <si>
    <t>Of which 2 km in service with 150 kV and 53 km with 132 kV.</t>
  </si>
  <si>
    <t>Of which 13 km in service with 60 kV and 118 km with 50 kV.</t>
  </si>
  <si>
    <t xml:space="preserve">Consisting of submarine cable (DC), 99 km in Finland and 99 km in Sweden; </t>
  </si>
  <si>
    <t>At present in service with 220 kV.</t>
  </si>
  <si>
    <t>Of which 80 km in Denmark and 96 km in Sweden (KontiSkan),</t>
  </si>
  <si>
    <t>Transmission lines of 110-400 kV in service on 31 Dec. 1999</t>
  </si>
  <si>
    <t>Changes in installed capacity in 1999</t>
  </si>
  <si>
    <t>Wood chips, peat</t>
  </si>
  <si>
    <t>Denmark-West: 3773 at 21st December 1999 08:15 - 08:30 AM.</t>
  </si>
  <si>
    <t>Total electricity generation within Nordel 1999</t>
  </si>
  <si>
    <t>Electricity generation 1999, GWh</t>
  </si>
  <si>
    <t>Total generation</t>
  </si>
  <si>
    <t>- condensing power</t>
  </si>
  <si>
    <r>
      <t>Other renewable power</t>
    </r>
    <r>
      <rPr>
        <vertAlign val="superscript"/>
        <sz val="10"/>
        <rFont val="Arial"/>
        <family val="2"/>
      </rPr>
      <t xml:space="preserve"> 2)</t>
    </r>
  </si>
  <si>
    <t>Includes generation in combined heat and power stations</t>
  </si>
  <si>
    <t>Wind power and, for Iceland, geothermal power</t>
  </si>
  <si>
    <t>Total generation 1998</t>
  </si>
  <si>
    <t>Change as against 1998</t>
  </si>
  <si>
    <t>Total electricity generation by energy source, and net imports and exports 1999, TWh</t>
  </si>
  <si>
    <t>1) In Denmark orimulsion</t>
  </si>
  <si>
    <t>Net imports</t>
  </si>
  <si>
    <r>
      <t xml:space="preserve">Other </t>
    </r>
    <r>
      <rPr>
        <vertAlign val="superscript"/>
        <sz val="8"/>
        <rFont val="Arial"/>
        <family val="2"/>
      </rPr>
      <t>1)</t>
    </r>
  </si>
  <si>
    <t>Coal</t>
  </si>
  <si>
    <t>Net exports (negative value)</t>
  </si>
  <si>
    <t>Hydro-</t>
  </si>
  <si>
    <t>Wind power or</t>
  </si>
  <si>
    <t>Total</t>
  </si>
  <si>
    <t>power</t>
  </si>
  <si>
    <t>and other</t>
  </si>
  <si>
    <t>geothermal</t>
  </si>
  <si>
    <t>consumption</t>
  </si>
  <si>
    <t>thermal power</t>
  </si>
  <si>
    <t>Water reservoirs  1999</t>
  </si>
  <si>
    <t>week</t>
  </si>
  <si>
    <t>max</t>
  </si>
  <si>
    <t>date</t>
  </si>
  <si>
    <t>Finland:</t>
  </si>
  <si>
    <t>Reservoir capacity 4900 GWh</t>
  </si>
  <si>
    <t>Minimum and maximum limits are based</t>
  </si>
  <si>
    <t>Norway:</t>
  </si>
  <si>
    <t>Reservoir capacity</t>
  </si>
  <si>
    <t>on values for the years 1982-1991</t>
  </si>
  <si>
    <t>Sweden:</t>
  </si>
  <si>
    <t>on values for the years 1989-1998</t>
  </si>
  <si>
    <t>on values for the years 1950-1998</t>
  </si>
  <si>
    <t>Reservoir capacity 33 748 GWh</t>
  </si>
  <si>
    <t>S15   Exchange of electricity 1999, GWh</t>
  </si>
  <si>
    <t>Imports and exports 1999, GWh</t>
  </si>
  <si>
    <t>Imports to:</t>
  </si>
  <si>
    <t>Other</t>
  </si>
  <si>
    <t>countries</t>
  </si>
  <si>
    <r>
      <t>S</t>
    </r>
    <r>
      <rPr>
        <b/>
        <sz val="10"/>
        <rFont val="Arial"/>
        <family val="0"/>
      </rPr>
      <t xml:space="preserve"> Exports</t>
    </r>
  </si>
  <si>
    <r>
      <t>S</t>
    </r>
    <r>
      <rPr>
        <b/>
        <sz val="10"/>
        <rFont val="Arial"/>
        <family val="0"/>
      </rPr>
      <t xml:space="preserve"> Imports</t>
    </r>
  </si>
  <si>
    <t>Exports from:</t>
  </si>
  <si>
    <r>
      <t>Other countries</t>
    </r>
    <r>
      <rPr>
        <vertAlign val="superscript"/>
        <sz val="8"/>
        <rFont val="Arial"/>
        <family val="2"/>
      </rPr>
      <t xml:space="preserve"> 1)</t>
    </r>
  </si>
  <si>
    <t>Total imports</t>
  </si>
  <si>
    <t>Total exports</t>
  </si>
  <si>
    <t>Net imports /</t>
  </si>
  <si>
    <t>total consumption</t>
  </si>
  <si>
    <t>1) Germany and Russia</t>
  </si>
  <si>
    <t>Exchange of electricity between the Nordel countries 1963 - 1999, GWh</t>
  </si>
  <si>
    <t>To</t>
  </si>
  <si>
    <t>Sweden &lt;=</t>
  </si>
  <si>
    <t>=&gt; Finland</t>
  </si>
  <si>
    <t>Denmark &lt;=</t>
  </si>
  <si>
    <t>=&gt; Sweden</t>
  </si>
  <si>
    <t>Norway &lt;=</t>
  </si>
  <si>
    <t>=&gt; Denmark</t>
  </si>
  <si>
    <t>Monthly exchange of electricity between the Nordel countries 1999, GWh</t>
  </si>
  <si>
    <t>=&gt; Norway</t>
  </si>
  <si>
    <t>Net consumption of electricity 1999, by consumer category</t>
  </si>
  <si>
    <t>Housing</t>
  </si>
  <si>
    <t>Industry (incl. energy sector)</t>
  </si>
  <si>
    <t>Trade and services (incl. transport)</t>
  </si>
  <si>
    <t>Other (incl. agriculture)</t>
  </si>
  <si>
    <t>Occasional power to electric boilers</t>
  </si>
  <si>
    <t>Gross consumption</t>
  </si>
  <si>
    <t>Losses, pumped storage power</t>
  </si>
  <si>
    <t>Net consumption</t>
  </si>
  <si>
    <t>- housing</t>
  </si>
  <si>
    <t>- industry (incl. energy sector)</t>
  </si>
  <si>
    <t>- trade and services (incl. transport)</t>
  </si>
  <si>
    <t>- other (incl. agriculture)</t>
  </si>
  <si>
    <t>Population (million)</t>
  </si>
  <si>
    <t>Gross consumption per capita, kWh</t>
  </si>
  <si>
    <t>Gross consumption 1998</t>
  </si>
  <si>
    <t>Change as against 1998, %</t>
  </si>
  <si>
    <t>1) Only electric boilers at district heating plants shown</t>
  </si>
  <si>
    <t>Electricity consumption 1999, GWh</t>
  </si>
  <si>
    <t>Gross consumption 1990 - 1999, TWh</t>
  </si>
  <si>
    <t>Gross consumption per capita 1990 -1999, kWh</t>
  </si>
  <si>
    <t>Total consumption 1999, GWh</t>
  </si>
  <si>
    <t>Generation 1998</t>
  </si>
  <si>
    <t>Net imports 1998</t>
  </si>
  <si>
    <t>Total consumption 1998</t>
  </si>
  <si>
    <t>Generation 1999</t>
  </si>
  <si>
    <t>Net imports 1999</t>
  </si>
  <si>
    <t>Total consumption 1999</t>
  </si>
  <si>
    <t>Total energy supply 1990 - 1999, PJ</t>
  </si>
  <si>
    <t>Gross consumption of electricity 1999 and prognoses for 2000 and 2005, TWh</t>
  </si>
  <si>
    <r>
      <t xml:space="preserve">Norway </t>
    </r>
    <r>
      <rPr>
        <vertAlign val="superscript"/>
        <sz val="8"/>
        <rFont val="Arial"/>
        <family val="2"/>
      </rPr>
      <t>1)</t>
    </r>
  </si>
  <si>
    <t>Excl. pumped storage power</t>
  </si>
  <si>
    <t>Prognoses based on data from Statens Energimyndighet.</t>
  </si>
  <si>
    <t>The consumption is not corrected vs. temperatures.</t>
  </si>
  <si>
    <t>Includes supply to electric boilers only for Iceland.</t>
  </si>
  <si>
    <t>Consumption during a cold winterday.</t>
  </si>
  <si>
    <t>Installed capacity 1) 1999 and prognoses for 2000 and 2005, MW</t>
  </si>
  <si>
    <t>Prognoses not available.</t>
  </si>
  <si>
    <t>Spot prices and turnover on the Nordic electricity exchanges 1998-1999</t>
  </si>
  <si>
    <t>ELBAS market - turnover per week 1999</t>
  </si>
  <si>
    <t>Nord Pool ASA spot market - average systemprice and turnover per week</t>
  </si>
  <si>
    <t>ELBAS market - price per week 1999</t>
  </si>
  <si>
    <t xml:space="preserve">  GWh / w.</t>
  </si>
  <si>
    <t>Week</t>
  </si>
  <si>
    <t>Max</t>
  </si>
  <si>
    <t>Average</t>
  </si>
  <si>
    <t>Sweden SEK/MWh</t>
  </si>
  <si>
    <t>Information on the environment</t>
  </si>
  <si>
    <t>3. Total emmissions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</si>
  <si>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</si>
  <si>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</si>
  <si>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</si>
  <si>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</si>
  <si>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</si>
  <si>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</si>
  <si>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</si>
  <si>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</si>
  <si>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</si>
  <si>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</si>
  <si>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</si>
  <si>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</si>
  <si>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Maximum system load 1999 and prognoses for 2000 and 2005, MW</t>
  </si>
  <si>
    <t>2. Production</t>
  </si>
  <si>
    <t>Sweden - Germany</t>
  </si>
  <si>
    <t>In swedish area trading takes place in SEK</t>
  </si>
  <si>
    <t>In finnish area trading takes place in FIM</t>
  </si>
  <si>
    <t>Teglstrupgård - Mörarp 1 and 2</t>
  </si>
  <si>
    <t>Linnvasselv, transformer</t>
  </si>
  <si>
    <t>New routine of reporting makes the installed capacity lower then the year before.</t>
  </si>
  <si>
    <t>Monthly generation and total consumption of electricity 1998-1999, GWh</t>
  </si>
  <si>
    <t>1.1.1999</t>
  </si>
  <si>
    <t>250/350=</t>
  </si>
  <si>
    <t>Key figures 1999</t>
  </si>
  <si>
    <t>Population</t>
  </si>
  <si>
    <t>Maximum load (measured 3rd Wednesday in January)</t>
  </si>
  <si>
    <t>Electricity generation</t>
  </si>
  <si>
    <t>Breakdown of electricity generation</t>
  </si>
  <si>
    <t>Nuclear Power</t>
  </si>
  <si>
    <t>.    Data are nonexistent</t>
  </si>
  <si>
    <t>0   Less than 0,5 %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</si>
</sst>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80" formatCode="yy\-m"/>
    <numFmt numFmtId="181" formatCode="d/m/"/>
    <numFmt numFmtId="182" formatCode="0.0"/>
    <numFmt numFmtId="183" formatCode="0.000"/>
    <numFmt numFmtId="184" formatCode="0.0\ %"/>
    <numFmt numFmtId="185" formatCode="#,##0.0"/>
    <numFmt numFmtId="189" formatCode="0.0%"/>
    <numFmt numFmtId="194" formatCode="#\ ##0\ \ \ \ \ \ "/>
    <numFmt numFmtId="212" formatCode="0.000\ %"/>
    <numFmt numFmtId="213" formatCode="#,##0.0000"/>
    <numFmt numFmtId="214" formatCode="#,##0.000"/>
    <numFmt numFmtId="223" formatCode="#,##0\ \ "/>
    <numFmt numFmtId="224" formatCode="0.0\ \ "/>
    <numFmt numFmtId="226" formatCode="#,##0\ \ \ \ \ \ \ \ \ \ "/>
    <numFmt numFmtId="227" formatCode="0\ \ "/>
    <numFmt numFmtId="228" formatCode="d/m/yy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sz val="10"/>
      <name val="Helvetica"/>
      <family val="0"/>
    </font>
    <font>
      <b/>
      <i/>
      <sz val="14"/>
      <name val="Helvetica"/>
      <family val="0"/>
    </font>
    <font>
      <b/>
      <i/>
      <sz val="13"/>
      <name val="Helvetica"/>
      <family val="0"/>
    </font>
    <font>
      <sz val="12"/>
      <name val="Arial"/>
      <family val="0"/>
    </font>
    <font>
      <b/>
      <i/>
      <sz val="12"/>
      <name val="Helvetica"/>
      <family val="0"/>
    </font>
    <font>
      <b/>
      <i/>
      <sz val="14"/>
      <name val="Arial"/>
      <family val="2"/>
    </font>
    <font>
      <i/>
      <sz val="14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2"/>
      <name val="Symbol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0"/>
    </font>
    <font>
      <b/>
      <vertAlign val="subscript"/>
      <sz val="10"/>
      <name val="Arial"/>
      <family val="0"/>
    </font>
    <font>
      <sz val="22"/>
      <name val="Arial"/>
      <family val="2"/>
    </font>
    <font>
      <sz val="36"/>
      <name val="Arial"/>
      <family val="2"/>
    </font>
    <font>
      <i/>
      <sz val="10"/>
      <name val="Helvetica"/>
      <family val="0"/>
    </font>
    <font>
      <sz val="8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</font>
    <font>
      <b/>
      <i/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Arial"/>
      <family val="0"/>
    </font>
    <font>
      <sz val="25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b/>
      <i/>
      <sz val="11"/>
      <color indexed="8"/>
      <name val="Helvetica"/>
      <family val="0"/>
    </font>
    <font>
      <b/>
      <i/>
      <sz val="10"/>
      <color indexed="8"/>
      <name val="Helvetica"/>
      <family val="0"/>
    </font>
    <font>
      <sz val="5.5"/>
      <color indexed="8"/>
      <name val="Arial"/>
      <family val="0"/>
    </font>
    <font>
      <sz val="5.05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vertAlign val="subscript"/>
      <sz val="10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7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23" borderId="1" applyNumberFormat="0" applyAlignment="0" applyProtection="0"/>
    <xf numFmtId="0" fontId="71" fillId="0" borderId="2" applyNumberFormat="0" applyFill="0" applyAlignment="0" applyProtection="0"/>
    <xf numFmtId="0" fontId="72" fillId="24" borderId="3" applyNumberFormat="0" applyAlignment="0" applyProtection="0"/>
    <xf numFmtId="0" fontId="0" fillId="25" borderId="4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3" fillId="26" borderId="0" applyNumberFormat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20" borderId="9" applyNumberFormat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0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82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182" fontId="0" fillId="0" borderId="10" xfId="0" applyNumberFormat="1" applyBorder="1" applyAlignment="1">
      <alignment/>
    </xf>
    <xf numFmtId="0" fontId="10" fillId="0" borderId="0" xfId="46">
      <alignment/>
      <protection/>
    </xf>
    <xf numFmtId="0" fontId="11" fillId="0" borderId="0" xfId="46" applyFont="1" applyAlignment="1">
      <alignment horizontal="right"/>
      <protection/>
    </xf>
    <xf numFmtId="0" fontId="12" fillId="0" borderId="0" xfId="46" applyFont="1" applyAlignment="1">
      <alignment horizontal="center"/>
      <protection/>
    </xf>
    <xf numFmtId="0" fontId="10" fillId="0" borderId="0" xfId="46" applyFill="1">
      <alignment/>
      <protection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 quotePrefix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82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194" fontId="10" fillId="0" borderId="0" xfId="46" applyNumberFormat="1">
      <alignment/>
      <protection/>
    </xf>
    <xf numFmtId="0" fontId="14" fillId="0" borderId="0" xfId="46" applyFont="1" applyAlignment="1">
      <alignment/>
      <protection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2" fontId="0" fillId="0" borderId="15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3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0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23" fontId="0" fillId="0" borderId="0" xfId="0" applyNumberFormat="1" applyFont="1" applyAlignment="1">
      <alignment horizontal="center"/>
    </xf>
    <xf numFmtId="223" fontId="2" fillId="0" borderId="0" xfId="0" applyNumberFormat="1" applyFont="1" applyAlignment="1">
      <alignment/>
    </xf>
    <xf numFmtId="223" fontId="0" fillId="0" borderId="0" xfId="0" applyNumberFormat="1" applyFont="1" applyAlignment="1">
      <alignment/>
    </xf>
    <xf numFmtId="22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2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82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224" fontId="0" fillId="0" borderId="0" xfId="0" applyNumberFormat="1" applyBorder="1" applyAlignment="1">
      <alignment/>
    </xf>
    <xf numFmtId="22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1" fillId="0" borderId="14" xfId="0" applyFont="1" applyBorder="1" applyAlignment="1">
      <alignment horizontal="centerContinuous"/>
    </xf>
    <xf numFmtId="3" fontId="1" fillId="0" borderId="14" xfId="0" applyNumberFormat="1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85" fontId="0" fillId="0" borderId="0" xfId="0" applyNumberFormat="1" applyAlignment="1">
      <alignment/>
    </xf>
    <xf numFmtId="3" fontId="0" fillId="0" borderId="14" xfId="0" applyNumberFormat="1" applyBorder="1" applyAlignment="1">
      <alignment horizontal="centerContinuous"/>
    </xf>
    <xf numFmtId="185" fontId="0" fillId="0" borderId="0" xfId="0" applyNumberFormat="1" applyAlignment="1">
      <alignment horizontal="center"/>
    </xf>
    <xf numFmtId="185" fontId="3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6" fillId="0" borderId="0" xfId="46" applyFont="1" applyFill="1">
      <alignment/>
      <protection/>
    </xf>
    <xf numFmtId="0" fontId="26" fillId="0" borderId="0" xfId="46" applyFont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85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5" fillId="0" borderId="16" xfId="0" applyFont="1" applyBorder="1" applyAlignment="1">
      <alignment horizontal="centerContinuous" vertical="center"/>
    </xf>
    <xf numFmtId="0" fontId="25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8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185" fontId="0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2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5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1" fontId="0" fillId="0" borderId="46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35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22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23" fontId="13" fillId="0" borderId="0" xfId="0" applyNumberFormat="1" applyFont="1" applyFill="1" applyAlignment="1">
      <alignment/>
    </xf>
    <xf numFmtId="223" fontId="8" fillId="0" borderId="0" xfId="0" applyNumberFormat="1" applyFont="1" applyFill="1" applyAlignment="1">
      <alignment horizontal="center"/>
    </xf>
    <xf numFmtId="22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0" xfId="0" applyNumberFormat="1" applyFill="1" applyAlignment="1">
      <alignment/>
    </xf>
    <xf numFmtId="22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0" xfId="0" applyNumberFormat="1" applyFont="1" applyFill="1" applyAlignment="1">
      <alignment/>
    </xf>
    <xf numFmtId="22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23" fontId="2" fillId="0" borderId="0" xfId="0" applyNumberFormat="1" applyFont="1" applyFill="1" applyAlignment="1">
      <alignment/>
    </xf>
    <xf numFmtId="22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0" xfId="0" applyNumberFormat="1" applyFont="1" applyFill="1" applyAlignment="1">
      <alignment/>
    </xf>
    <xf numFmtId="226" fontId="0" fillId="0" borderId="0" xfId="0" applyNumberFormat="1" applyFont="1" applyFill="1" applyAlignment="1">
      <alignment/>
    </xf>
    <xf numFmtId="223" fontId="0" fillId="0" borderId="0" xfId="0" applyNumberFormat="1" applyFill="1" applyAlignment="1">
      <alignment horizontal="right"/>
    </xf>
    <xf numFmtId="226" fontId="0" fillId="0" borderId="0" xfId="0" applyNumberFormat="1" applyFont="1" applyFill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21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212" fontId="8" fillId="0" borderId="0" xfId="0" applyNumberFormat="1" applyFont="1" applyFill="1" applyAlignment="1">
      <alignment/>
    </xf>
    <xf numFmtId="0" fontId="1" fillId="0" borderId="4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212" fontId="0" fillId="0" borderId="0" xfId="0" applyNumberFormat="1" applyFill="1" applyAlignment="1">
      <alignment/>
    </xf>
    <xf numFmtId="3" fontId="0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 quotePrefix="1">
      <alignment/>
    </xf>
    <xf numFmtId="3" fontId="5" fillId="0" borderId="0" xfId="0" applyNumberFormat="1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212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12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189" fontId="1" fillId="0" borderId="4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2" fontId="2" fillId="0" borderId="13" xfId="0" applyNumberFormat="1" applyFont="1" applyFill="1" applyBorder="1" applyAlignment="1">
      <alignment/>
    </xf>
    <xf numFmtId="182" fontId="2" fillId="0" borderId="15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182" fontId="1" fillId="0" borderId="10" xfId="0" applyNumberFormat="1" applyFont="1" applyFill="1" applyBorder="1" applyAlignment="1">
      <alignment/>
    </xf>
    <xf numFmtId="182" fontId="2" fillId="0" borderId="41" xfId="0" applyNumberFormat="1" applyFont="1" applyFill="1" applyBorder="1" applyAlignment="1">
      <alignment/>
    </xf>
    <xf numFmtId="182" fontId="2" fillId="0" borderId="18" xfId="0" applyNumberFormat="1" applyFont="1" applyFill="1" applyBorder="1" applyAlignment="1">
      <alignment/>
    </xf>
    <xf numFmtId="0" fontId="29" fillId="0" borderId="15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182" fontId="29" fillId="0" borderId="18" xfId="0" applyNumberFormat="1" applyFont="1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80" fontId="1" fillId="0" borderId="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0" fontId="0" fillId="0" borderId="0" xfId="0" applyNumberFormat="1" applyFill="1" applyAlignment="1">
      <alignment horizontal="center"/>
    </xf>
    <xf numFmtId="0" fontId="1" fillId="0" borderId="4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4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1" xfId="0" applyFill="1" applyBorder="1" applyAlignment="1">
      <alignment/>
    </xf>
    <xf numFmtId="3" fontId="0" fillId="0" borderId="0" xfId="0" applyNumberFormat="1" applyFill="1" applyAlignment="1">
      <alignment/>
    </xf>
    <xf numFmtId="180" fontId="2" fillId="0" borderId="40" xfId="0" applyNumberFormat="1" applyFont="1" applyFill="1" applyBorder="1" applyAlignment="1">
      <alignment horizontal="left"/>
    </xf>
    <xf numFmtId="3" fontId="0" fillId="0" borderId="50" xfId="0" applyNumberForma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180" fontId="2" fillId="0" borderId="0" xfId="0" applyNumberFormat="1" applyFont="1" applyFill="1" applyAlignment="1">
      <alignment horizontal="left"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180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181" fontId="0" fillId="0" borderId="0" xfId="0" applyNumberForma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30" fillId="0" borderId="0" xfId="0" applyFont="1" applyFill="1" applyBorder="1" applyAlignment="1">
      <alignment horizontal="right"/>
    </xf>
    <xf numFmtId="182" fontId="0" fillId="0" borderId="0" xfId="0" applyNumberFormat="1" applyFont="1" applyFill="1" applyAlignment="1">
      <alignment horizontal="right"/>
    </xf>
    <xf numFmtId="14" fontId="0" fillId="0" borderId="0" xfId="0" applyNumberFormat="1" applyFill="1" applyAlignment="1" quotePrefix="1">
      <alignment horizontal="right"/>
    </xf>
    <xf numFmtId="14" fontId="0" fillId="0" borderId="0" xfId="0" applyNumberFormat="1" applyFill="1" applyAlignment="1">
      <alignment horizontal="right"/>
    </xf>
    <xf numFmtId="182" fontId="0" fillId="0" borderId="0" xfId="0" applyNumberForma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19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84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9" fontId="2" fillId="0" borderId="16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9" fontId="0" fillId="0" borderId="17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5" fontId="2" fillId="0" borderId="15" xfId="0" applyNumberFormat="1" applyFont="1" applyFill="1" applyBorder="1" applyAlignment="1">
      <alignment/>
    </xf>
    <xf numFmtId="185" fontId="0" fillId="0" borderId="15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84" fontId="0" fillId="0" borderId="35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 quotePrefix="1">
      <alignment/>
    </xf>
    <xf numFmtId="182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227" fontId="0" fillId="0" borderId="13" xfId="0" applyNumberFormat="1" applyFont="1" applyFill="1" applyBorder="1" applyAlignment="1">
      <alignment/>
    </xf>
    <xf numFmtId="0" fontId="2" fillId="0" borderId="15" xfId="0" applyFont="1" applyFill="1" applyBorder="1" applyAlignment="1" quotePrefix="1">
      <alignment/>
    </xf>
    <xf numFmtId="224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 quotePrefix="1">
      <alignment/>
    </xf>
    <xf numFmtId="0" fontId="28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223" fontId="0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23" fontId="5" fillId="0" borderId="13" xfId="0" applyNumberFormat="1" applyFont="1" applyFill="1" applyBorder="1" applyAlignment="1">
      <alignment horizontal="right"/>
    </xf>
    <xf numFmtId="223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5" fillId="0" borderId="18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5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2" fontId="0" fillId="0" borderId="0" xfId="0" applyNumberFormat="1" applyFill="1" applyAlignment="1">
      <alignment/>
    </xf>
    <xf numFmtId="185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214" fontId="0" fillId="0" borderId="0" xfId="0" applyNumberFormat="1" applyAlignment="1">
      <alignment/>
    </xf>
    <xf numFmtId="226" fontId="0" fillId="0" borderId="0" xfId="0" applyNumberFormat="1" applyFont="1" applyAlignment="1">
      <alignment horizontal="center"/>
    </xf>
    <xf numFmtId="223" fontId="0" fillId="0" borderId="14" xfId="0" applyNumberFormat="1" applyFont="1" applyBorder="1" applyAlignment="1">
      <alignment horizontal="center"/>
    </xf>
    <xf numFmtId="226" fontId="0" fillId="0" borderId="14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4" fontId="0" fillId="0" borderId="0" xfId="0" applyNumberFormat="1" applyAlignment="1" quotePrefix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 quotePrefix="1">
      <alignment/>
    </xf>
    <xf numFmtId="0" fontId="0" fillId="0" borderId="0" xfId="0" applyFont="1" applyBorder="1" applyAlignment="1">
      <alignment/>
    </xf>
    <xf numFmtId="0" fontId="0" fillId="0" borderId="41" xfId="0" applyBorder="1" applyAlignment="1">
      <alignment horizontal="right" vertical="center"/>
    </xf>
  </cellXfs>
  <cellStyles count="5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[0]_5-Udvekskvt" xfId="34"/>
    <cellStyle name="Comma_5-Udvekskvt" xfId="35"/>
    <cellStyle name="Currency [0]_5-Udvekskvt" xfId="36"/>
    <cellStyle name="Currency_5-Udvekskvt" xfId="37"/>
    <cellStyle name="Dårlig" xfId="38"/>
    <cellStyle name="Forklarende tekst" xfId="39"/>
    <cellStyle name="God" xfId="40"/>
    <cellStyle name="Inndata" xfId="41"/>
    <cellStyle name="Koblet celle" xfId="42"/>
    <cellStyle name="Kontrollcelle" xfId="43"/>
    <cellStyle name="Merknad" xfId="44"/>
    <cellStyle name="Normaali_Layo9704" xfId="45"/>
    <cellStyle name="Normal_5-Udvekskvt" xfId="46"/>
    <cellStyle name="Nøytral" xfId="47"/>
    <cellStyle name="Overskrift 1" xfId="48"/>
    <cellStyle name="Overskrift 2" xfId="49"/>
    <cellStyle name="Overskrift 3" xfId="50"/>
    <cellStyle name="Overskrift 4" xfId="51"/>
    <cellStyle name="Pilkku_Layo9704" xfId="52"/>
    <cellStyle name="Percent" xfId="53"/>
    <cellStyle name="Pyör. luku_Layo9704" xfId="54"/>
    <cellStyle name="Pyör. valuutta_Layo9704" xfId="55"/>
    <cellStyle name="Tittel" xfId="56"/>
    <cellStyle name="Totalt" xfId="57"/>
    <cellStyle name="Comma" xfId="58"/>
    <cellStyle name="Comma [0]" xfId="59"/>
    <cellStyle name="Utdata" xfId="60"/>
    <cellStyle name="Uthevingsfarge1" xfId="61"/>
    <cellStyle name="Uthevingsfarge2" xfId="62"/>
    <cellStyle name="Uthevingsfarge3" xfId="63"/>
    <cellStyle name="Uthevingsfarge4" xfId="64"/>
    <cellStyle name="Uthevingsfarge5" xfId="65"/>
    <cellStyle name="Uthevingsfarge6" xfId="66"/>
    <cellStyle name="Currency" xfId="67"/>
    <cellStyle name="Currency [0]" xfId="68"/>
    <cellStyle name="Valuutta_Layo9704" xfId="69"/>
    <cellStyle name="Varselteks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35"/>
          <c:w val="0.934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'S5'!$C$8</c:f>
              <c:strCache>
                <c:ptCount val="1"/>
                <c:pt idx="0">
                  <c:v>DK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'S5'!$C$10:$C$33</c:f>
              <c:numCache/>
            </c:numRef>
          </c:val>
          <c:smooth val="0"/>
        </c:ser>
        <c:ser>
          <c:idx val="1"/>
          <c:order val="1"/>
          <c:tx>
            <c:strRef>
              <c:f>'S5'!$D$8</c:f>
              <c:strCache>
                <c:ptCount val="1"/>
                <c:pt idx="0">
                  <c:v>FIN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'S5'!$D$10:$D$33</c:f>
              <c:numCache/>
            </c:numRef>
          </c:val>
          <c:smooth val="0"/>
        </c:ser>
        <c:ser>
          <c:idx val="2"/>
          <c:order val="2"/>
          <c:tx>
            <c:strRef>
              <c:f>'S5'!$E$8</c:f>
              <c:strCache>
                <c:ptCount val="1"/>
                <c:pt idx="0">
                  <c:v>IS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'S5'!$E$10:$E$33</c:f>
              <c:numCache/>
            </c:numRef>
          </c:val>
          <c:smooth val="0"/>
        </c:ser>
        <c:ser>
          <c:idx val="3"/>
          <c:order val="3"/>
          <c:tx>
            <c:strRef>
              <c:f>'S5'!$F$8</c:f>
              <c:strCache>
                <c:ptCount val="1"/>
                <c:pt idx="0">
                  <c:v>NO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'S5'!$F$10:$F$33</c:f>
              <c:numCache/>
            </c:numRef>
          </c:val>
          <c:smooth val="0"/>
        </c:ser>
        <c:ser>
          <c:idx val="4"/>
          <c:order val="4"/>
          <c:tx>
            <c:strRef>
              <c:f>'S5'!$G$8</c:f>
              <c:strCache>
                <c:ptCount val="1"/>
                <c:pt idx="0">
                  <c:v>SV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'S5'!$G$10:$G$33</c:f>
              <c:numCache/>
            </c:numRef>
          </c:val>
          <c:smooth val="0"/>
        </c:ser>
        <c:marker val="1"/>
        <c:axId val="7210007"/>
        <c:axId val="64890064"/>
      </c:lineChart>
      <c:catAx>
        <c:axId val="7210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90064"/>
        <c:crosses val="autoZero"/>
        <c:auto val="0"/>
        <c:lblOffset val="100"/>
        <c:tickLblSkip val="3"/>
        <c:noMultiLvlLbl val="0"/>
      </c:catAx>
      <c:valAx>
        <c:axId val="64890064"/>
        <c:scaling>
          <c:orientation val="minMax"/>
          <c:max val="26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10007"/>
        <c:crossesAt val="1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75"/>
          <c:w val="1"/>
          <c:h val="0.93525"/>
        </c:manualLayout>
      </c:layout>
      <c:barChart>
        <c:barDir val="col"/>
        <c:grouping val="stacked"/>
        <c:varyColors val="0"/>
        <c:ser>
          <c:idx val="1"/>
          <c:order val="0"/>
          <c:tx>
            <c:v>Sverige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'S28'!$R$58:$R$109</c:f>
              <c:numCache/>
            </c:numRef>
          </c:cat>
          <c:val>
            <c:numRef>
              <c:f>'S28'!$S$58:$S$109</c:f>
              <c:numCache/>
            </c:numRef>
          </c:val>
        </c:ser>
        <c:ser>
          <c:idx val="2"/>
          <c:order val="1"/>
          <c:tx>
            <c:v>Finland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'S28'!$R$58:$R$109</c:f>
              <c:numCache/>
            </c:numRef>
          </c:cat>
          <c:val>
            <c:numRef>
              <c:f>'S28'!$T$58:$T$109</c:f>
              <c:numCache/>
            </c:numRef>
          </c:val>
        </c:ser>
        <c:overlap val="100"/>
        <c:axId val="13655035"/>
        <c:axId val="55786452"/>
      </c:barChart>
      <c:catAx>
        <c:axId val="1365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452"/>
        <c:crosses val="autoZero"/>
        <c:auto val="1"/>
        <c:lblOffset val="100"/>
        <c:tickLblSkip val="2"/>
        <c:noMultiLvlLbl val="0"/>
      </c:catAx>
      <c:valAx>
        <c:axId val="5578645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19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375"/>
          <c:y val="0.06275"/>
          <c:w val="0.0992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34"/>
          <c:w val="0.95625"/>
          <c:h val="0.9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'[1]Sheet1'!$B$192</c:f>
              <c:strCache>
                <c:ptCount val="1"/>
                <c:pt idx="0">
                  <c:v>F 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'[1]Sheet1'!$A$193:$A$237</c:f>
              <c:numCache>
                <c:ptCount val="4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</c:numCache>
            </c:numRef>
          </c:cat>
          <c:val>
            <c:numRef>
              <c:f>'[1]Sheet1'!$B$193:$B$237</c:f>
              <c:numCache>
                <c:ptCount val="4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65</c:v>
                </c:pt>
                <c:pt idx="4">
                  <c:v>50</c:v>
                </c:pt>
                <c:pt idx="5">
                  <c:v>48</c:v>
                </c:pt>
                <c:pt idx="6">
                  <c:v>54</c:v>
                </c:pt>
                <c:pt idx="7">
                  <c:v>20</c:v>
                </c:pt>
                <c:pt idx="8">
                  <c:v>15</c:v>
                </c:pt>
                <c:pt idx="9">
                  <c:v>45</c:v>
                </c:pt>
                <c:pt idx="10">
                  <c:v>53</c:v>
                </c:pt>
                <c:pt idx="11">
                  <c:v>28</c:v>
                </c:pt>
                <c:pt idx="12">
                  <c:v>38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50</c:v>
                </c:pt>
                <c:pt idx="18">
                  <c:v>56</c:v>
                </c:pt>
                <c:pt idx="19">
                  <c:v>40</c:v>
                </c:pt>
                <c:pt idx="20">
                  <c:v>25</c:v>
                </c:pt>
                <c:pt idx="21">
                  <c:v>45</c:v>
                </c:pt>
                <c:pt idx="22">
                  <c:v>54</c:v>
                </c:pt>
                <c:pt idx="23">
                  <c:v>58</c:v>
                </c:pt>
                <c:pt idx="24">
                  <c:v>67</c:v>
                </c:pt>
                <c:pt idx="25">
                  <c:v>56</c:v>
                </c:pt>
                <c:pt idx="26">
                  <c:v>75</c:v>
                </c:pt>
                <c:pt idx="27">
                  <c:v>85</c:v>
                </c:pt>
                <c:pt idx="28">
                  <c:v>80</c:v>
                </c:pt>
                <c:pt idx="29">
                  <c:v>65</c:v>
                </c:pt>
                <c:pt idx="30">
                  <c:v>70</c:v>
                </c:pt>
                <c:pt idx="31">
                  <c:v>68</c:v>
                </c:pt>
                <c:pt idx="32">
                  <c:v>85</c:v>
                </c:pt>
                <c:pt idx="33">
                  <c:v>90</c:v>
                </c:pt>
                <c:pt idx="34">
                  <c:v>80</c:v>
                </c:pt>
                <c:pt idx="35">
                  <c:v>62</c:v>
                </c:pt>
                <c:pt idx="36">
                  <c:v>76</c:v>
                </c:pt>
                <c:pt idx="37">
                  <c:v>92</c:v>
                </c:pt>
                <c:pt idx="38">
                  <c:v>61</c:v>
                </c:pt>
                <c:pt idx="39">
                  <c:v>80</c:v>
                </c:pt>
                <c:pt idx="40">
                  <c:v>80</c:v>
                </c:pt>
                <c:pt idx="41">
                  <c:v>56</c:v>
                </c:pt>
                <c:pt idx="42">
                  <c:v>80</c:v>
                </c:pt>
                <c:pt idx="43">
                  <c:v>51</c:v>
                </c:pt>
              </c:numCache>
            </c:numRef>
          </c:val>
        </c:ser>
        <c:ser>
          <c:idx val="2"/>
          <c:order val="2"/>
          <c:tx>
            <c:strRef>
              <c:f>'[1]Sheet1'!$D$192</c:f>
              <c:strCache>
                <c:ptCount val="1"/>
                <c:pt idx="0">
                  <c:v>F max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'[1]Sheet1'!$A$193:$A$237</c:f>
              <c:numCache>
                <c:ptCount val="4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</c:numCache>
            </c:numRef>
          </c:cat>
          <c:val>
            <c:numRef>
              <c:f>'[1]Sheet1'!$D$193:$D$237</c:f>
              <c:numCache>
                <c:ptCount val="45"/>
                <c:pt idx="0">
                  <c:v>43</c:v>
                </c:pt>
                <c:pt idx="1">
                  <c:v>39</c:v>
                </c:pt>
                <c:pt idx="2">
                  <c:v>38</c:v>
                </c:pt>
                <c:pt idx="3">
                  <c:v>32</c:v>
                </c:pt>
                <c:pt idx="4">
                  <c:v>40</c:v>
                </c:pt>
                <c:pt idx="5">
                  <c:v>42</c:v>
                </c:pt>
                <c:pt idx="6">
                  <c:v>41</c:v>
                </c:pt>
                <c:pt idx="7">
                  <c:v>65</c:v>
                </c:pt>
                <c:pt idx="8">
                  <c:v>78</c:v>
                </c:pt>
                <c:pt idx="9">
                  <c:v>70</c:v>
                </c:pt>
                <c:pt idx="10">
                  <c:v>52</c:v>
                </c:pt>
                <c:pt idx="11">
                  <c:v>67</c:v>
                </c:pt>
                <c:pt idx="12">
                  <c:v>76</c:v>
                </c:pt>
                <c:pt idx="13">
                  <c:v>68</c:v>
                </c:pt>
                <c:pt idx="14">
                  <c:v>70</c:v>
                </c:pt>
                <c:pt idx="15">
                  <c:v>70</c:v>
                </c:pt>
                <c:pt idx="16">
                  <c:v>61</c:v>
                </c:pt>
                <c:pt idx="17">
                  <c:v>60</c:v>
                </c:pt>
                <c:pt idx="18">
                  <c:v>69</c:v>
                </c:pt>
                <c:pt idx="19">
                  <c:v>55</c:v>
                </c:pt>
                <c:pt idx="20">
                  <c:v>55</c:v>
                </c:pt>
                <c:pt idx="21">
                  <c:v>36</c:v>
                </c:pt>
                <c:pt idx="22">
                  <c:v>48</c:v>
                </c:pt>
                <c:pt idx="23">
                  <c:v>47</c:v>
                </c:pt>
                <c:pt idx="24">
                  <c:v>43</c:v>
                </c:pt>
                <c:pt idx="25">
                  <c:v>62</c:v>
                </c:pt>
                <c:pt idx="26">
                  <c:v>59</c:v>
                </c:pt>
                <c:pt idx="27">
                  <c:v>34</c:v>
                </c:pt>
                <c:pt idx="28">
                  <c:v>60</c:v>
                </c:pt>
                <c:pt idx="29">
                  <c:v>125</c:v>
                </c:pt>
                <c:pt idx="30">
                  <c:v>44</c:v>
                </c:pt>
                <c:pt idx="31">
                  <c:v>62</c:v>
                </c:pt>
                <c:pt idx="32">
                  <c:v>25</c:v>
                </c:pt>
                <c:pt idx="33">
                  <c:v>20</c:v>
                </c:pt>
                <c:pt idx="34">
                  <c:v>35</c:v>
                </c:pt>
                <c:pt idx="35">
                  <c:v>43</c:v>
                </c:pt>
                <c:pt idx="36">
                  <c:v>36</c:v>
                </c:pt>
                <c:pt idx="37">
                  <c:v>31</c:v>
                </c:pt>
                <c:pt idx="38">
                  <c:v>54</c:v>
                </c:pt>
                <c:pt idx="39">
                  <c:v>50</c:v>
                </c:pt>
                <c:pt idx="40">
                  <c:v>79</c:v>
                </c:pt>
                <c:pt idx="41">
                  <c:v>262</c:v>
                </c:pt>
                <c:pt idx="42">
                  <c:v>50</c:v>
                </c:pt>
                <c:pt idx="43">
                  <c:v>71</c:v>
                </c:pt>
              </c:numCache>
            </c:numRef>
          </c:val>
        </c:ser>
        <c:overlap val="60"/>
        <c:axId val="32316021"/>
        <c:axId val="22408734"/>
      </c:barChart>
      <c:barChart>
        <c:barDir val="col"/>
        <c:grouping val="stacked"/>
        <c:varyColors val="0"/>
        <c:ser>
          <c:idx val="3"/>
          <c:order val="3"/>
          <c:tx>
            <c:strRef>
              <c:f>'[1]Sheet1'!$E$192</c:f>
              <c:strCache>
                <c:ptCount val="1"/>
                <c:pt idx="0">
                  <c:v>S 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'[1]Sheet1'!$A$193:$A$237</c:f>
              <c:numCache>
                <c:ptCount val="4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</c:numCache>
            </c:numRef>
          </c:cat>
          <c:val>
            <c:numRef>
              <c:f>'[1]Sheet1'!$E$193:$E$237</c:f>
              <c:numCache>
                <c:ptCount val="45"/>
                <c:pt idx="0">
                  <c:v>80</c:v>
                </c:pt>
                <c:pt idx="1">
                  <c:v>94</c:v>
                </c:pt>
                <c:pt idx="2">
                  <c:v>76</c:v>
                </c:pt>
                <c:pt idx="3">
                  <c:v>80</c:v>
                </c:pt>
                <c:pt idx="4">
                  <c:v>75</c:v>
                </c:pt>
                <c:pt idx="5">
                  <c:v>10</c:v>
                </c:pt>
                <c:pt idx="6">
                  <c:v>60</c:v>
                </c:pt>
                <c:pt idx="7">
                  <c:v>35</c:v>
                </c:pt>
                <c:pt idx="8">
                  <c:v>25</c:v>
                </c:pt>
                <c:pt idx="9">
                  <c:v>45</c:v>
                </c:pt>
                <c:pt idx="10">
                  <c:v>80</c:v>
                </c:pt>
                <c:pt idx="11">
                  <c:v>81</c:v>
                </c:pt>
                <c:pt idx="12">
                  <c:v>47</c:v>
                </c:pt>
                <c:pt idx="13">
                  <c:v>39</c:v>
                </c:pt>
                <c:pt idx="14">
                  <c:v>55</c:v>
                </c:pt>
                <c:pt idx="15">
                  <c:v>35</c:v>
                </c:pt>
                <c:pt idx="16">
                  <c:v>32</c:v>
                </c:pt>
                <c:pt idx="17">
                  <c:v>47</c:v>
                </c:pt>
                <c:pt idx="18">
                  <c:v>65</c:v>
                </c:pt>
                <c:pt idx="19">
                  <c:v>8</c:v>
                </c:pt>
                <c:pt idx="20">
                  <c:v>50</c:v>
                </c:pt>
                <c:pt idx="21">
                  <c:v>51</c:v>
                </c:pt>
                <c:pt idx="22">
                  <c:v>14</c:v>
                </c:pt>
                <c:pt idx="23">
                  <c:v>82</c:v>
                </c:pt>
                <c:pt idx="24">
                  <c:v>80</c:v>
                </c:pt>
                <c:pt idx="25">
                  <c:v>105</c:v>
                </c:pt>
                <c:pt idx="26">
                  <c:v>115</c:v>
                </c:pt>
                <c:pt idx="27">
                  <c:v>80</c:v>
                </c:pt>
                <c:pt idx="28">
                  <c:v>115</c:v>
                </c:pt>
                <c:pt idx="29">
                  <c:v>80</c:v>
                </c:pt>
                <c:pt idx="30">
                  <c:v>95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90</c:v>
                </c:pt>
                <c:pt idx="35">
                  <c:v>68</c:v>
                </c:pt>
                <c:pt idx="36">
                  <c:v>99</c:v>
                </c:pt>
                <c:pt idx="37">
                  <c:v>100</c:v>
                </c:pt>
                <c:pt idx="38">
                  <c:v>80</c:v>
                </c:pt>
                <c:pt idx="39">
                  <c:v>80</c:v>
                </c:pt>
                <c:pt idx="40">
                  <c:v>31</c:v>
                </c:pt>
                <c:pt idx="41">
                  <c:v>115</c:v>
                </c:pt>
                <c:pt idx="42">
                  <c:v>82</c:v>
                </c:pt>
                <c:pt idx="43">
                  <c:v>90</c:v>
                </c:pt>
              </c:numCache>
            </c:numRef>
          </c:val>
        </c:ser>
        <c:ser>
          <c:idx val="5"/>
          <c:order val="5"/>
          <c:tx>
            <c:strRef>
              <c:f>'[1]Sheet1'!$G$192</c:f>
              <c:strCache>
                <c:ptCount val="1"/>
                <c:pt idx="0">
                  <c:v>S max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'[1]Sheet1'!$A$193:$A$237</c:f>
              <c:numCache>
                <c:ptCount val="4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</c:numCache>
            </c:numRef>
          </c:cat>
          <c:val>
            <c:numRef>
              <c:f>'[1]Sheet1'!$G$193:$G$237</c:f>
              <c:numCache>
                <c:ptCount val="45"/>
                <c:pt idx="0">
                  <c:v>45</c:v>
                </c:pt>
                <c:pt idx="1">
                  <c:v>55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100</c:v>
                </c:pt>
                <c:pt idx="6">
                  <c:v>100</c:v>
                </c:pt>
                <c:pt idx="7">
                  <c:v>109</c:v>
                </c:pt>
                <c:pt idx="8">
                  <c:v>111</c:v>
                </c:pt>
                <c:pt idx="9">
                  <c:v>105</c:v>
                </c:pt>
                <c:pt idx="10">
                  <c:v>112</c:v>
                </c:pt>
                <c:pt idx="11">
                  <c:v>64</c:v>
                </c:pt>
                <c:pt idx="12">
                  <c:v>93</c:v>
                </c:pt>
                <c:pt idx="13">
                  <c:v>109</c:v>
                </c:pt>
                <c:pt idx="14">
                  <c:v>100</c:v>
                </c:pt>
                <c:pt idx="15">
                  <c:v>115</c:v>
                </c:pt>
                <c:pt idx="16">
                  <c:v>103</c:v>
                </c:pt>
                <c:pt idx="17">
                  <c:v>136</c:v>
                </c:pt>
                <c:pt idx="18">
                  <c:v>65</c:v>
                </c:pt>
                <c:pt idx="19">
                  <c:v>100</c:v>
                </c:pt>
                <c:pt idx="20">
                  <c:v>35</c:v>
                </c:pt>
                <c:pt idx="21">
                  <c:v>64</c:v>
                </c:pt>
                <c:pt idx="22">
                  <c:v>131</c:v>
                </c:pt>
                <c:pt idx="23">
                  <c:v>113</c:v>
                </c:pt>
                <c:pt idx="24">
                  <c:v>95</c:v>
                </c:pt>
                <c:pt idx="25">
                  <c:v>72</c:v>
                </c:pt>
                <c:pt idx="26">
                  <c:v>100</c:v>
                </c:pt>
                <c:pt idx="27">
                  <c:v>106</c:v>
                </c:pt>
                <c:pt idx="28">
                  <c:v>102</c:v>
                </c:pt>
                <c:pt idx="29">
                  <c:v>180</c:v>
                </c:pt>
                <c:pt idx="30">
                  <c:v>68</c:v>
                </c:pt>
                <c:pt idx="31">
                  <c:v>67</c:v>
                </c:pt>
                <c:pt idx="32">
                  <c:v>66</c:v>
                </c:pt>
                <c:pt idx="33">
                  <c:v>77</c:v>
                </c:pt>
                <c:pt idx="34">
                  <c:v>86</c:v>
                </c:pt>
                <c:pt idx="35">
                  <c:v>77</c:v>
                </c:pt>
                <c:pt idx="36">
                  <c:v>56</c:v>
                </c:pt>
                <c:pt idx="37">
                  <c:v>77</c:v>
                </c:pt>
                <c:pt idx="38">
                  <c:v>95</c:v>
                </c:pt>
                <c:pt idx="39">
                  <c:v>159</c:v>
                </c:pt>
                <c:pt idx="40">
                  <c:v>410</c:v>
                </c:pt>
                <c:pt idx="41">
                  <c:v>615</c:v>
                </c:pt>
                <c:pt idx="42">
                  <c:v>84</c:v>
                </c:pt>
                <c:pt idx="43">
                  <c:v>68</c:v>
                </c:pt>
              </c:numCache>
            </c:numRef>
          </c:val>
        </c:ser>
        <c:overlap val="-70"/>
        <c:axId val="352015"/>
        <c:axId val="3168136"/>
      </c:barChart>
      <c:lineChart>
        <c:grouping val="standard"/>
        <c:varyColors val="0"/>
        <c:ser>
          <c:idx val="1"/>
          <c:order val="1"/>
          <c:tx>
            <c:strRef>
              <c:f>'[1]Sheet1'!$C$192</c:f>
              <c:strCache>
                <c:ptCount val="1"/>
                <c:pt idx="0">
                  <c:v>F avg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'[1]Sheet1'!$A$193:$A$237</c:f>
              <c:numCache>
                <c:ptCount val="4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</c:numCache>
            </c:numRef>
          </c:cat>
          <c:val>
            <c:numRef>
              <c:f>'[1]Sheet1'!$C$193:$C$237</c:f>
              <c:numCache>
                <c:ptCount val="45"/>
                <c:pt idx="0">
                  <c:v>75.40177439797212</c:v>
                </c:pt>
                <c:pt idx="1">
                  <c:v>77.54986276303751</c:v>
                </c:pt>
                <c:pt idx="2">
                  <c:v>75.07366638441998</c:v>
                </c:pt>
                <c:pt idx="3">
                  <c:v>74.98105263157895</c:v>
                </c:pt>
                <c:pt idx="4">
                  <c:v>67.44643962848298</c:v>
                </c:pt>
                <c:pt idx="5">
                  <c:v>63.46511627906977</c:v>
                </c:pt>
                <c:pt idx="6">
                  <c:v>69.69120287253142</c:v>
                </c:pt>
                <c:pt idx="7">
                  <c:v>59.01083815028902</c:v>
                </c:pt>
                <c:pt idx="8">
                  <c:v>58.72854914196568</c:v>
                </c:pt>
                <c:pt idx="9">
                  <c:v>66.57481751824818</c:v>
                </c:pt>
                <c:pt idx="10">
                  <c:v>77.88668555240793</c:v>
                </c:pt>
                <c:pt idx="11">
                  <c:v>68.18623481781377</c:v>
                </c:pt>
                <c:pt idx="12">
                  <c:v>72.61143695014663</c:v>
                </c:pt>
                <c:pt idx="13">
                  <c:v>67.88072122052705</c:v>
                </c:pt>
                <c:pt idx="14">
                  <c:v>74.55304347826088</c:v>
                </c:pt>
                <c:pt idx="15">
                  <c:v>77.73626373626374</c:v>
                </c:pt>
                <c:pt idx="16">
                  <c:v>62.30927835051546</c:v>
                </c:pt>
                <c:pt idx="17">
                  <c:v>78.48219584569733</c:v>
                </c:pt>
                <c:pt idx="18">
                  <c:v>74.87198515769944</c:v>
                </c:pt>
                <c:pt idx="19">
                  <c:v>67.75935828877006</c:v>
                </c:pt>
                <c:pt idx="20">
                  <c:v>59.43184421534937</c:v>
                </c:pt>
                <c:pt idx="21">
                  <c:v>62.388961892247046</c:v>
                </c:pt>
                <c:pt idx="22">
                  <c:v>70.4426433915212</c:v>
                </c:pt>
                <c:pt idx="23">
                  <c:v>80.52503052503053</c:v>
                </c:pt>
                <c:pt idx="24">
                  <c:v>90.73476702508961</c:v>
                </c:pt>
                <c:pt idx="25">
                  <c:v>97.78571428571429</c:v>
                </c:pt>
                <c:pt idx="26">
                  <c:v>101.12121212121212</c:v>
                </c:pt>
                <c:pt idx="27">
                  <c:v>98.03092783505154</c:v>
                </c:pt>
                <c:pt idx="28">
                  <c:v>100.83625730994152</c:v>
                </c:pt>
                <c:pt idx="29">
                  <c:v>107.65075376884423</c:v>
                </c:pt>
                <c:pt idx="30">
                  <c:v>94.62762762762763</c:v>
                </c:pt>
                <c:pt idx="31">
                  <c:v>100.41454545454546</c:v>
                </c:pt>
                <c:pt idx="32">
                  <c:v>101</c:v>
                </c:pt>
                <c:pt idx="33">
                  <c:v>103</c:v>
                </c:pt>
                <c:pt idx="34">
                  <c:v>101</c:v>
                </c:pt>
                <c:pt idx="35">
                  <c:v>94</c:v>
                </c:pt>
                <c:pt idx="36">
                  <c:v>94</c:v>
                </c:pt>
                <c:pt idx="37">
                  <c:v>106</c:v>
                </c:pt>
                <c:pt idx="38">
                  <c:v>95</c:v>
                </c:pt>
                <c:pt idx="39">
                  <c:v>94</c:v>
                </c:pt>
                <c:pt idx="40">
                  <c:v>106</c:v>
                </c:pt>
                <c:pt idx="41">
                  <c:v>142</c:v>
                </c:pt>
                <c:pt idx="42">
                  <c:v>94</c:v>
                </c:pt>
                <c:pt idx="43">
                  <c:v>92</c:v>
                </c:pt>
              </c:numCache>
            </c:numRef>
          </c:val>
          <c:smooth val="0"/>
        </c:ser>
        <c:axId val="32316021"/>
        <c:axId val="22408734"/>
      </c:lineChart>
      <c:lineChart>
        <c:grouping val="standard"/>
        <c:varyColors val="0"/>
        <c:ser>
          <c:idx val="4"/>
          <c:order val="4"/>
          <c:tx>
            <c:strRef>
              <c:f>'[1]Sheet1'!$F$192</c:f>
              <c:strCache>
                <c:ptCount val="1"/>
                <c:pt idx="0">
                  <c:v>S avg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'[1]Sheet1'!$A$193:$A$237</c:f>
              <c:numCache>
                <c:ptCount val="4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</c:numCache>
            </c:numRef>
          </c:cat>
          <c:val>
            <c:numRef>
              <c:f>'[1]Sheet1'!$F$193:$F$237</c:f>
              <c:numCache>
                <c:ptCount val="45"/>
                <c:pt idx="0">
                  <c:v>109.24793388429752</c:v>
                </c:pt>
                <c:pt idx="1">
                  <c:v>120.70212765957447</c:v>
                </c:pt>
                <c:pt idx="2">
                  <c:v>106.41489361702128</c:v>
                </c:pt>
                <c:pt idx="3">
                  <c:v>111.27810650887574</c:v>
                </c:pt>
                <c:pt idx="4">
                  <c:v>93.13872832369943</c:v>
                </c:pt>
                <c:pt idx="5">
                  <c:v>85.71476510067114</c:v>
                </c:pt>
                <c:pt idx="6">
                  <c:v>102.8835904628331</c:v>
                </c:pt>
                <c:pt idx="7">
                  <c:v>83.32649962034928</c:v>
                </c:pt>
                <c:pt idx="8">
                  <c:v>78.15096481271283</c:v>
                </c:pt>
                <c:pt idx="9">
                  <c:v>98.60172820109976</c:v>
                </c:pt>
                <c:pt idx="10">
                  <c:v>114.49546827794562</c:v>
                </c:pt>
                <c:pt idx="11">
                  <c:v>89.66913580246914</c:v>
                </c:pt>
                <c:pt idx="12">
                  <c:v>93.79695431472081</c:v>
                </c:pt>
                <c:pt idx="13">
                  <c:v>96.55587808417997</c:v>
                </c:pt>
                <c:pt idx="14">
                  <c:v>97.73982869379014</c:v>
                </c:pt>
                <c:pt idx="15">
                  <c:v>96.74243663123467</c:v>
                </c:pt>
                <c:pt idx="16">
                  <c:v>79.57889908256881</c:v>
                </c:pt>
                <c:pt idx="17">
                  <c:v>118.57448789571694</c:v>
                </c:pt>
                <c:pt idx="18">
                  <c:v>92.69786368260428</c:v>
                </c:pt>
                <c:pt idx="19">
                  <c:v>87.79874213836477</c:v>
                </c:pt>
                <c:pt idx="20">
                  <c:v>70.83333333333333</c:v>
                </c:pt>
                <c:pt idx="21">
                  <c:v>80.52928870292887</c:v>
                </c:pt>
                <c:pt idx="22">
                  <c:v>106.71841851494696</c:v>
                </c:pt>
                <c:pt idx="23">
                  <c:v>122.58614864864865</c:v>
                </c:pt>
                <c:pt idx="24">
                  <c:v>137.73675762439808</c:v>
                </c:pt>
                <c:pt idx="25">
                  <c:v>147.53617021276597</c:v>
                </c:pt>
                <c:pt idx="26">
                  <c:v>148.12147505422993</c:v>
                </c:pt>
                <c:pt idx="27">
                  <c:v>142.6624203821656</c:v>
                </c:pt>
                <c:pt idx="28">
                  <c:v>149.9019118869493</c:v>
                </c:pt>
                <c:pt idx="29">
                  <c:v>142.57953936797</c:v>
                </c:pt>
                <c:pt idx="30">
                  <c:v>127.09098567818029</c:v>
                </c:pt>
                <c:pt idx="31">
                  <c:v>138.3187172774869</c:v>
                </c:pt>
                <c:pt idx="32">
                  <c:v>144</c:v>
                </c:pt>
                <c:pt idx="33">
                  <c:v>153</c:v>
                </c:pt>
                <c:pt idx="34">
                  <c:v>142</c:v>
                </c:pt>
                <c:pt idx="35">
                  <c:v>123</c:v>
                </c:pt>
                <c:pt idx="36">
                  <c:v>131</c:v>
                </c:pt>
                <c:pt idx="37">
                  <c:v>146</c:v>
                </c:pt>
                <c:pt idx="38">
                  <c:v>137</c:v>
                </c:pt>
                <c:pt idx="39">
                  <c:v>143</c:v>
                </c:pt>
                <c:pt idx="40">
                  <c:v>147</c:v>
                </c:pt>
                <c:pt idx="41">
                  <c:v>209</c:v>
                </c:pt>
                <c:pt idx="42">
                  <c:v>137</c:v>
                </c:pt>
                <c:pt idx="43">
                  <c:v>130</c:v>
                </c:pt>
              </c:numCache>
            </c:numRef>
          </c:val>
          <c:smooth val="0"/>
        </c:ser>
        <c:axId val="352015"/>
        <c:axId val="3168136"/>
      </c:lineChart>
      <c:cat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8734"/>
        <c:crosses val="autoZero"/>
        <c:auto val="1"/>
        <c:lblOffset val="100"/>
        <c:tickLblSkip val="2"/>
        <c:noMultiLvlLbl val="0"/>
      </c:catAx>
      <c:valAx>
        <c:axId val="22408734"/>
        <c:scaling>
          <c:orientation val="minMax"/>
          <c:max val="19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FIM/MWh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021"/>
        <c:crossesAt val="1"/>
        <c:crossBetween val="midCat"/>
        <c:dispUnits/>
      </c:valAx>
      <c:catAx>
        <c:axId val="352015"/>
        <c:scaling>
          <c:orientation val="minMax"/>
        </c:scaling>
        <c:axPos val="b"/>
        <c:delete val="1"/>
        <c:majorTickMark val="out"/>
        <c:minorTickMark val="none"/>
        <c:tickLblPos val="nextTo"/>
        <c:crossAx val="3168136"/>
        <c:crosses val="autoZero"/>
        <c:auto val="1"/>
        <c:lblOffset val="100"/>
        <c:tickLblSkip val="1"/>
        <c:noMultiLvlLbl val="0"/>
      </c:catAx>
      <c:valAx>
        <c:axId val="3168136"/>
        <c:scaling>
          <c:orientation val="minMax"/>
          <c:max val="28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SEK/MWh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5"/>
        <c:crosses val="max"/>
        <c:crossBetween val="midCat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06925"/>
          <c:w val="0.244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mg/kWh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2"/>
          <c:w val="0.7245"/>
          <c:h val="0.75575"/>
        </c:manualLayout>
      </c:layout>
      <c:lineChart>
        <c:grouping val="standard"/>
        <c:varyColors val="0"/>
        <c:ser>
          <c:idx val="4"/>
          <c:order val="3"/>
          <c:tx>
            <c:strRef>
              <c:f>'S29'!$G$5</c:f>
              <c:strCache>
                <c:ptCount val="1"/>
                <c:pt idx="0">
                  <c:v>EU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'S29'!$B$6:$B$20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'S29'!$G$6:$G$20</c:f>
              <c:numCache>
                <c:ptCount val="15"/>
                <c:pt idx="0">
                  <c:v>6230</c:v>
                </c:pt>
                <c:pt idx="5">
                  <c:v>4540.001025910419</c:v>
                </c:pt>
                <c:pt idx="10">
                  <c:v>2370</c:v>
                </c:pt>
                <c:pt idx="11">
                  <c:v>2100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'S29'!$F$5</c:f>
              <c:strCache>
                <c:ptCount val="1"/>
                <c:pt idx="0">
                  <c:v>Nordel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'S29'!$B$6:$B$20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'S29'!$F$6:$F$20</c:f>
              <c:numCache>
                <c:ptCount val="15"/>
                <c:pt idx="0">
                  <c:v>689.9913975606169</c:v>
                </c:pt>
                <c:pt idx="5">
                  <c:v>469.91295205503104</c:v>
                </c:pt>
                <c:pt idx="10">
                  <c:v>290</c:v>
                </c:pt>
                <c:pt idx="11">
                  <c:v>450</c:v>
                </c:pt>
                <c:pt idx="12">
                  <c:v>250</c:v>
                </c:pt>
                <c:pt idx="13">
                  <c:v>180</c:v>
                </c:pt>
              </c:numCache>
            </c:numRef>
          </c:val>
          <c:smooth val="0"/>
        </c:ser>
        <c:marker val="1"/>
        <c:axId val="28513225"/>
        <c:axId val="55292434"/>
      </c:lineChart>
      <c:lineChart>
        <c:grouping val="standard"/>
        <c:varyColors val="0"/>
        <c:ser>
          <c:idx val="2"/>
          <c:order val="0"/>
          <c:tx>
            <c:strRef>
              <c:f>'S29'!$C$5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'S29'!$B$6:$B$20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'S29'!$C$6:$C$20</c:f>
              <c:numCache>
                <c:ptCount val="15"/>
                <c:pt idx="0">
                  <c:v>4226.653224615826</c:v>
                </c:pt>
                <c:pt idx="1">
                  <c:v>4016.901453621225</c:v>
                </c:pt>
                <c:pt idx="2">
                  <c:v>3620.132765017182</c:v>
                </c:pt>
                <c:pt idx="3">
                  <c:v>3918.360555725021</c:v>
                </c:pt>
                <c:pt idx="4">
                  <c:v>3703.583695159096</c:v>
                </c:pt>
                <c:pt idx="5">
                  <c:v>3167.0929871512426</c:v>
                </c:pt>
                <c:pt idx="6">
                  <c:v>3539.189565355709</c:v>
                </c:pt>
                <c:pt idx="7">
                  <c:v>2897.4704092738866</c:v>
                </c:pt>
                <c:pt idx="8">
                  <c:v>2011.4670169795338</c:v>
                </c:pt>
                <c:pt idx="9">
                  <c:v>1738.259805719336</c:v>
                </c:pt>
                <c:pt idx="10">
                  <c:v>1658.9930156821883</c:v>
                </c:pt>
                <c:pt idx="11">
                  <c:v>1784.287952618395</c:v>
                </c:pt>
                <c:pt idx="12">
                  <c:v>1049.778586135234</c:v>
                </c:pt>
                <c:pt idx="13">
                  <c:v>775.6584490536645</c:v>
                </c:pt>
                <c:pt idx="14">
                  <c:v>559.0207898575937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'S29'!$D$5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'S29'!$B$6:$B$20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'S29'!$D$6:$D$20</c:f>
              <c:numCache>
                <c:ptCount val="15"/>
                <c:pt idx="0">
                  <c:v>1273.1322172729</c:v>
                </c:pt>
                <c:pt idx="1">
                  <c:v>977.9006699989365</c:v>
                </c:pt>
                <c:pt idx="2">
                  <c:v>1022.1728181317384</c:v>
                </c:pt>
                <c:pt idx="3">
                  <c:v>928.2630355363667</c:v>
                </c:pt>
                <c:pt idx="4">
                  <c:v>821.9046686894392</c:v>
                </c:pt>
                <c:pt idx="5">
                  <c:v>1014.2289874255459</c:v>
                </c:pt>
                <c:pt idx="6">
                  <c:v>734.2563074961289</c:v>
                </c:pt>
                <c:pt idx="7">
                  <c:v>469.22642574816484</c:v>
                </c:pt>
                <c:pt idx="8">
                  <c:v>476.04148660328434</c:v>
                </c:pt>
                <c:pt idx="9">
                  <c:v>459.47907426820416</c:v>
                </c:pt>
                <c:pt idx="10">
                  <c:v>388</c:v>
                </c:pt>
                <c:pt idx="11">
                  <c:v>423.49821458166974</c:v>
                </c:pt>
                <c:pt idx="12">
                  <c:v>380</c:v>
                </c:pt>
                <c:pt idx="13">
                  <c:v>280</c:v>
                </c:pt>
                <c:pt idx="14">
                  <c:v>300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'S29'!$E$5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'S29'!$B$6:$B$20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'S29'!$E$6:$E$20</c:f>
              <c:numCache>
                <c:ptCount val="15"/>
                <c:pt idx="0">
                  <c:v>90</c:v>
                </c:pt>
                <c:pt idx="1">
                  <c:v>90</c:v>
                </c:pt>
                <c:pt idx="2">
                  <c:v>80</c:v>
                </c:pt>
                <c:pt idx="3">
                  <c:v>50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20</c:v>
                </c:pt>
                <c:pt idx="8">
                  <c:v>20</c:v>
                </c:pt>
                <c:pt idx="9">
                  <c:v>36</c:v>
                </c:pt>
                <c:pt idx="10">
                  <c:v>28</c:v>
                </c:pt>
                <c:pt idx="11">
                  <c:v>51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</c:numCache>
            </c:numRef>
          </c:val>
          <c:smooth val="0"/>
        </c:ser>
        <c:marker val="1"/>
        <c:axId val="27869859"/>
        <c:axId val="49502140"/>
      </c:line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434"/>
        <c:crosses val="autoZero"/>
        <c:auto val="0"/>
        <c:lblOffset val="100"/>
        <c:tickLblSkip val="2"/>
        <c:noMultiLvlLbl val="0"/>
      </c:catAx>
      <c:valAx>
        <c:axId val="55292434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13225"/>
        <c:crossesAt val="1"/>
        <c:crossBetween val="between"/>
        <c:dispUnits/>
        <c:majorUnit val="2000"/>
      </c:valAx>
      <c:catAx>
        <c:axId val="27869859"/>
        <c:scaling>
          <c:orientation val="minMax"/>
        </c:scaling>
        <c:axPos val="b"/>
        <c:delete val="1"/>
        <c:majorTickMark val="out"/>
        <c:minorTickMark val="none"/>
        <c:tickLblPos val="nextTo"/>
        <c:crossAx val="49502140"/>
        <c:crosses val="autoZero"/>
        <c:auto val="0"/>
        <c:lblOffset val="100"/>
        <c:tickLblSkip val="1"/>
        <c:noMultiLvlLbl val="0"/>
      </c:catAx>
      <c:valAx>
        <c:axId val="49502140"/>
        <c:scaling>
          <c:orientation val="minMax"/>
          <c:max val="800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69859"/>
        <c:crosses val="max"/>
        <c:crossBetween val="between"/>
        <c:dispUnits/>
        <c:majorUnit val="2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2865"/>
          <c:w val="0.21325"/>
          <c:h val="0.5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mg/kWh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2"/>
          <c:w val="0.7235"/>
          <c:h val="0.81575"/>
        </c:manualLayout>
      </c:layout>
      <c:lineChart>
        <c:grouping val="standard"/>
        <c:varyColors val="0"/>
        <c:ser>
          <c:idx val="1"/>
          <c:order val="3"/>
          <c:tx>
            <c:strRef>
              <c:f>'S29'!$O$5</c:f>
              <c:strCache>
                <c:ptCount val="1"/>
                <c:pt idx="0">
                  <c:v>EU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'S29'!$J$6:$J$20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'S29'!$O$6:$O$20</c:f>
              <c:numCache>
                <c:ptCount val="15"/>
                <c:pt idx="0">
                  <c:v>2103.6080120041656</c:v>
                </c:pt>
                <c:pt idx="5">
                  <c:v>1275.824431214639</c:v>
                </c:pt>
                <c:pt idx="10">
                  <c:v>801</c:v>
                </c:pt>
                <c:pt idx="11">
                  <c:v>790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'S29'!$N$5</c:f>
              <c:strCache>
                <c:ptCount val="1"/>
                <c:pt idx="0">
                  <c:v>Nordel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'S29'!$J$6:$J$20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'S29'!$N$6:$N$20</c:f>
              <c:numCache>
                <c:ptCount val="15"/>
                <c:pt idx="0">
                  <c:v>420</c:v>
                </c:pt>
                <c:pt idx="5">
                  <c:v>320</c:v>
                </c:pt>
                <c:pt idx="10">
                  <c:v>240</c:v>
                </c:pt>
                <c:pt idx="11">
                  <c:v>390</c:v>
                </c:pt>
                <c:pt idx="12">
                  <c:v>250</c:v>
                </c:pt>
                <c:pt idx="13">
                  <c:v>190</c:v>
                </c:pt>
              </c:numCache>
            </c:numRef>
          </c:val>
          <c:smooth val="0"/>
        </c:ser>
        <c:marker val="1"/>
        <c:axId val="42866077"/>
        <c:axId val="50250374"/>
      </c:lineChart>
      <c:lineChart>
        <c:grouping val="standard"/>
        <c:varyColors val="0"/>
        <c:ser>
          <c:idx val="2"/>
          <c:order val="0"/>
          <c:tx>
            <c:strRef>
              <c:f>'S29'!$K$5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'S29'!$J$6:$J$20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'S29'!$K$6:$K$20</c:f>
              <c:numCache>
                <c:ptCount val="15"/>
                <c:pt idx="0">
                  <c:v>2797.69010448523</c:v>
                </c:pt>
                <c:pt idx="1">
                  <c:v>2738.949512118855</c:v>
                </c:pt>
                <c:pt idx="2">
                  <c:v>2682.0356945090625</c:v>
                </c:pt>
                <c:pt idx="3">
                  <c:v>2633.537616815951</c:v>
                </c:pt>
                <c:pt idx="4">
                  <c:v>2484.3172833905774</c:v>
                </c:pt>
                <c:pt idx="5">
                  <c:v>2502.8018866529655</c:v>
                </c:pt>
                <c:pt idx="6">
                  <c:v>2566.5089275062637</c:v>
                </c:pt>
                <c:pt idx="7">
                  <c:v>2389.0757936159066</c:v>
                </c:pt>
                <c:pt idx="8">
                  <c:v>1737.6381338026988</c:v>
                </c:pt>
                <c:pt idx="9">
                  <c:v>1546.966732532776</c:v>
                </c:pt>
                <c:pt idx="10">
                  <c:v>1321.9545656432188</c:v>
                </c:pt>
                <c:pt idx="11">
                  <c:v>1485.855899243159</c:v>
                </c:pt>
                <c:pt idx="12">
                  <c:v>1131.446958698949</c:v>
                </c:pt>
                <c:pt idx="13">
                  <c:v>918.3029747215288</c:v>
                </c:pt>
                <c:pt idx="14">
                  <c:v>768.4873757103289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'S29'!$L$5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'S29'!$J$6:$J$20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'S29'!$L$6:$L$20</c:f>
              <c:numCache>
                <c:ptCount val="15"/>
                <c:pt idx="0">
                  <c:v>653.043129472862</c:v>
                </c:pt>
                <c:pt idx="1">
                  <c:v>588.8546208656811</c:v>
                </c:pt>
                <c:pt idx="2">
                  <c:v>640.434406232785</c:v>
                </c:pt>
                <c:pt idx="3">
                  <c:v>663.1761970812902</c:v>
                </c:pt>
                <c:pt idx="4">
                  <c:v>628.4232162082803</c:v>
                </c:pt>
                <c:pt idx="5">
                  <c:v>733.8731654144119</c:v>
                </c:pt>
                <c:pt idx="6">
                  <c:v>726.5506876764732</c:v>
                </c:pt>
                <c:pt idx="7">
                  <c:v>567.0752809602739</c:v>
                </c:pt>
                <c:pt idx="8">
                  <c:v>569.9394987035437</c:v>
                </c:pt>
                <c:pt idx="9">
                  <c:v>570.5346343036852</c:v>
                </c:pt>
                <c:pt idx="10">
                  <c:v>436</c:v>
                </c:pt>
                <c:pt idx="11">
                  <c:v>473.1735245815191</c:v>
                </c:pt>
                <c:pt idx="12">
                  <c:v>420</c:v>
                </c:pt>
                <c:pt idx="13">
                  <c:v>310</c:v>
                </c:pt>
                <c:pt idx="14">
                  <c:v>320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'S29'!$M$5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'S29'!$J$6:$J$20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'S29'!$M$6:$M$20</c:f>
              <c:numCache>
                <c:ptCount val="15"/>
                <c:pt idx="0">
                  <c:v>50</c:v>
                </c:pt>
                <c:pt idx="1">
                  <c:v>50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59</c:v>
                </c:pt>
                <c:pt idx="12">
                  <c:v>21</c:v>
                </c:pt>
                <c:pt idx="13">
                  <c:v>20</c:v>
                </c:pt>
                <c:pt idx="14">
                  <c:v>20</c:v>
                </c:pt>
              </c:numCache>
            </c:numRef>
          </c:val>
          <c:smooth val="0"/>
        </c:ser>
        <c:marker val="1"/>
        <c:axId val="49600183"/>
        <c:axId val="43748464"/>
      </c:lineChart>
      <c:catAx>
        <c:axId val="42866077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0374"/>
        <c:crosses val="autoZero"/>
        <c:auto val="0"/>
        <c:lblOffset val="100"/>
        <c:tickLblSkip val="2"/>
        <c:noMultiLvlLbl val="0"/>
      </c:catAx>
      <c:valAx>
        <c:axId val="50250374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66077"/>
        <c:crossesAt val="1"/>
        <c:crossBetween val="between"/>
        <c:dispUnits/>
        <c:majorUnit val="1000"/>
      </c:valAx>
      <c:catAx>
        <c:axId val="49600183"/>
        <c:scaling>
          <c:orientation val="minMax"/>
        </c:scaling>
        <c:axPos val="b"/>
        <c:delete val="1"/>
        <c:majorTickMark val="out"/>
        <c:minorTickMark val="none"/>
        <c:tickLblPos val="nextTo"/>
        <c:crossAx val="43748464"/>
        <c:crosses val="autoZero"/>
        <c:auto val="0"/>
        <c:lblOffset val="100"/>
        <c:tickLblSkip val="1"/>
        <c:noMultiLvlLbl val="0"/>
      </c:catAx>
      <c:valAx>
        <c:axId val="43748464"/>
        <c:scaling>
          <c:orientation val="minMax"/>
          <c:max val="500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00183"/>
        <c:crosses val="max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2585"/>
          <c:w val="0.21325"/>
          <c:h val="0.5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g/kWh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675"/>
          <c:w val="0.7245"/>
          <c:h val="0.841"/>
        </c:manualLayout>
      </c:layout>
      <c:lineChart>
        <c:grouping val="standard"/>
        <c:varyColors val="0"/>
        <c:ser>
          <c:idx val="1"/>
          <c:order val="3"/>
          <c:tx>
            <c:strRef>
              <c:f>'S29'!$W$5</c:f>
              <c:strCache>
                <c:ptCount val="1"/>
                <c:pt idx="0">
                  <c:v>EU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'S29'!$R$6:$R$20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'S29'!$W$6:$W$20</c:f>
              <c:numCache>
                <c:ptCount val="15"/>
                <c:pt idx="0">
                  <c:v>525.4027338866533</c:v>
                </c:pt>
                <c:pt idx="5">
                  <c:v>458.8317301954094</c:v>
                </c:pt>
                <c:pt idx="10">
                  <c:v>366</c:v>
                </c:pt>
                <c:pt idx="11">
                  <c:v>370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'S29'!$V$5</c:f>
              <c:strCache>
                <c:ptCount val="1"/>
                <c:pt idx="0">
                  <c:v>Nordel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'S29'!$R$6:$R$20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'S29'!$V$6:$V$20</c:f>
              <c:numCache>
                <c:ptCount val="15"/>
                <c:pt idx="0">
                  <c:v>110</c:v>
                </c:pt>
                <c:pt idx="5">
                  <c:v>90</c:v>
                </c:pt>
                <c:pt idx="10">
                  <c:v>100</c:v>
                </c:pt>
                <c:pt idx="11">
                  <c:v>160</c:v>
                </c:pt>
                <c:pt idx="12">
                  <c:v>120</c:v>
                </c:pt>
                <c:pt idx="13">
                  <c:v>100</c:v>
                </c:pt>
              </c:numCache>
            </c:numRef>
          </c:val>
          <c:smooth val="0"/>
        </c:ser>
        <c:marker val="1"/>
        <c:axId val="58191857"/>
        <c:axId val="53964666"/>
      </c:lineChart>
      <c:lineChart>
        <c:grouping val="standard"/>
        <c:varyColors val="0"/>
        <c:ser>
          <c:idx val="2"/>
          <c:order val="0"/>
          <c:tx>
            <c:strRef>
              <c:f>'S29'!$S$5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'S29'!$R$6:$R$20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'S29'!$S$6:$S$20</c:f>
              <c:numCache>
                <c:ptCount val="15"/>
                <c:pt idx="0">
                  <c:v>676.5682275474866</c:v>
                </c:pt>
                <c:pt idx="1">
                  <c:v>663.4141257025568</c:v>
                </c:pt>
                <c:pt idx="2">
                  <c:v>646.9177251085704</c:v>
                </c:pt>
                <c:pt idx="3">
                  <c:v>636.0472532653005</c:v>
                </c:pt>
                <c:pt idx="4">
                  <c:v>602.546821333679</c:v>
                </c:pt>
                <c:pt idx="5">
                  <c:v>603.8768057013589</c:v>
                </c:pt>
                <c:pt idx="6">
                  <c:v>618.7417982264286</c:v>
                </c:pt>
                <c:pt idx="7">
                  <c:v>588.4093754217738</c:v>
                </c:pt>
                <c:pt idx="8">
                  <c:v>560.5355590254486</c:v>
                </c:pt>
                <c:pt idx="9">
                  <c:v>520.7809837189398</c:v>
                </c:pt>
                <c:pt idx="10">
                  <c:v>477.8438902202627</c:v>
                </c:pt>
                <c:pt idx="11">
                  <c:v>534.0068903215885</c:v>
                </c:pt>
                <c:pt idx="12">
                  <c:v>459.50025017528895</c:v>
                </c:pt>
                <c:pt idx="13">
                  <c:v>414.59738358271466</c:v>
                </c:pt>
                <c:pt idx="14">
                  <c:v>373.0260547918493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'S29'!$T$5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'S29'!$R$6:$R$20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'S29'!$T$6:$T$20</c:f>
              <c:numCache>
                <c:ptCount val="15"/>
                <c:pt idx="0">
                  <c:v>165.0868711604636</c:v>
                </c:pt>
                <c:pt idx="1">
                  <c:v>152.46198021907904</c:v>
                </c:pt>
                <c:pt idx="2">
                  <c:v>162.2727630439915</c:v>
                </c:pt>
                <c:pt idx="3">
                  <c:v>167.5816125188036</c:v>
                </c:pt>
                <c:pt idx="4">
                  <c:v>160.65381227366154</c:v>
                </c:pt>
                <c:pt idx="5">
                  <c:v>188.59734496048583</c:v>
                </c:pt>
                <c:pt idx="6">
                  <c:v>194.6989707623645</c:v>
                </c:pt>
                <c:pt idx="7">
                  <c:v>154.7877087849037</c:v>
                </c:pt>
                <c:pt idx="8">
                  <c:v>185.94641313742434</c:v>
                </c:pt>
                <c:pt idx="9">
                  <c:v>242.8352552213531</c:v>
                </c:pt>
                <c:pt idx="10">
                  <c:v>210</c:v>
                </c:pt>
                <c:pt idx="11">
                  <c:v>271.654788989167</c:v>
                </c:pt>
                <c:pt idx="12">
                  <c:v>220</c:v>
                </c:pt>
                <c:pt idx="13">
                  <c:v>170</c:v>
                </c:pt>
                <c:pt idx="14">
                  <c:v>180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'S29'!$U$5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'S29'!$R$6:$R$20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'S29'!$U$6:$U$20</c:f>
              <c:numCache>
                <c:ptCount val="15"/>
                <c:pt idx="0">
                  <c:v>21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5">
                  <c:v>11</c:v>
                </c:pt>
                <c:pt idx="9">
                  <c:v>22</c:v>
                </c:pt>
                <c:pt idx="10">
                  <c:v>22</c:v>
                </c:pt>
                <c:pt idx="11">
                  <c:v>31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</c:numCache>
            </c:numRef>
          </c:val>
          <c:smooth val="0"/>
        </c:ser>
        <c:marker val="1"/>
        <c:axId val="15919947"/>
        <c:axId val="9061796"/>
      </c:lineChart>
      <c:catAx>
        <c:axId val="58191857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4666"/>
        <c:crosses val="autoZero"/>
        <c:auto val="0"/>
        <c:lblOffset val="100"/>
        <c:tickLblSkip val="2"/>
        <c:noMultiLvlLbl val="0"/>
      </c:catAx>
      <c:valAx>
        <c:axId val="5396466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91857"/>
        <c:crossesAt val="1"/>
        <c:crossBetween val="between"/>
        <c:dispUnits/>
        <c:majorUnit val="200"/>
      </c:valAx>
      <c:catAx>
        <c:axId val="15919947"/>
        <c:scaling>
          <c:orientation val="minMax"/>
        </c:scaling>
        <c:axPos val="b"/>
        <c:delete val="1"/>
        <c:majorTickMark val="out"/>
        <c:minorTickMark val="none"/>
        <c:tickLblPos val="nextTo"/>
        <c:crossAx val="9061796"/>
        <c:crosses val="autoZero"/>
        <c:auto val="0"/>
        <c:lblOffset val="100"/>
        <c:tickLblSkip val="1"/>
        <c:noMultiLvlLbl val="0"/>
      </c:catAx>
      <c:valAx>
        <c:axId val="9061796"/>
        <c:scaling>
          <c:orientation val="minMax"/>
          <c:max val="100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1994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219"/>
          <c:w val="0.21325"/>
          <c:h val="0.5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235"/>
          <c:w val="0.946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'S5'!$I$8</c:f>
              <c:strCache>
                <c:ptCount val="1"/>
                <c:pt idx="0">
                  <c:v>DK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'S5'!$I$10:$I$33</c:f>
              <c:numCache/>
            </c:numRef>
          </c:val>
          <c:smooth val="0"/>
        </c:ser>
        <c:ser>
          <c:idx val="1"/>
          <c:order val="1"/>
          <c:tx>
            <c:strRef>
              <c:f>'S5'!$J$8</c:f>
              <c:strCache>
                <c:ptCount val="1"/>
                <c:pt idx="0">
                  <c:v>FIN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'S5'!$J$10:$J$33</c:f>
              <c:numCache/>
            </c:numRef>
          </c:val>
          <c:smooth val="0"/>
        </c:ser>
        <c:ser>
          <c:idx val="2"/>
          <c:order val="2"/>
          <c:tx>
            <c:strRef>
              <c:f>'S5'!$K$8</c:f>
              <c:strCache>
                <c:ptCount val="1"/>
                <c:pt idx="0">
                  <c:v>IS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'S5'!$K$10:$K$33</c:f>
              <c:numCache/>
            </c:numRef>
          </c:val>
          <c:smooth val="0"/>
        </c:ser>
        <c:ser>
          <c:idx val="3"/>
          <c:order val="3"/>
          <c:tx>
            <c:strRef>
              <c:f>'S5'!$L$8</c:f>
              <c:strCache>
                <c:ptCount val="1"/>
                <c:pt idx="0">
                  <c:v>NO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'S5'!$L$10:$L$33</c:f>
              <c:numCache/>
            </c:numRef>
          </c:val>
          <c:smooth val="0"/>
        </c:ser>
        <c:ser>
          <c:idx val="4"/>
          <c:order val="4"/>
          <c:tx>
            <c:strRef>
              <c:f>'S5'!$M$8</c:f>
              <c:strCache>
                <c:ptCount val="1"/>
                <c:pt idx="0">
                  <c:v>SV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'S5'!$M$10:$M$33</c:f>
              <c:numCache/>
            </c:numRef>
          </c:val>
          <c:smooth val="0"/>
        </c:ser>
        <c:marker val="1"/>
        <c:axId val="47139665"/>
        <c:axId val="21603802"/>
      </c:line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03802"/>
        <c:crosses val="autoZero"/>
        <c:auto val="0"/>
        <c:lblOffset val="100"/>
        <c:tickLblSkip val="3"/>
        <c:noMultiLvlLbl val="0"/>
      </c:catAx>
      <c:valAx>
        <c:axId val="21603802"/>
        <c:scaling>
          <c:orientation val="minMax"/>
          <c:max val="2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39665"/>
        <c:crossesAt val="1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Finland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0.98225"/>
          <c:h val="0.93325"/>
        </c:manualLayout>
      </c:layout>
      <c:lineChart>
        <c:grouping val="standard"/>
        <c:varyColors val="0"/>
        <c:ser>
          <c:idx val="0"/>
          <c:order val="0"/>
          <c:tx>
            <c:strRef>
              <c:f>'S14'!$C$5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'S14'!$B$6:$B$30</c:f>
              <c:strCache>
                <c:ptCount val="25"/>
                <c:pt idx="0">
                  <c:v>35431</c:v>
                </c:pt>
                <c:pt idx="1">
                  <c:v>35445</c:v>
                </c:pt>
                <c:pt idx="2">
                  <c:v>35462</c:v>
                </c:pt>
                <c:pt idx="3">
                  <c:v>35476</c:v>
                </c:pt>
                <c:pt idx="4">
                  <c:v>35490</c:v>
                </c:pt>
                <c:pt idx="5">
                  <c:v>35504</c:v>
                </c:pt>
                <c:pt idx="6">
                  <c:v>35521</c:v>
                </c:pt>
                <c:pt idx="7">
                  <c:v>35535</c:v>
                </c:pt>
                <c:pt idx="8">
                  <c:v>35551</c:v>
                </c:pt>
                <c:pt idx="9">
                  <c:v>35565</c:v>
                </c:pt>
                <c:pt idx="10">
                  <c:v>35582</c:v>
                </c:pt>
                <c:pt idx="11">
                  <c:v>35596</c:v>
                </c:pt>
                <c:pt idx="12">
                  <c:v>35612</c:v>
                </c:pt>
                <c:pt idx="13">
                  <c:v>35626</c:v>
                </c:pt>
                <c:pt idx="14">
                  <c:v>35643</c:v>
                </c:pt>
                <c:pt idx="15">
                  <c:v>35657</c:v>
                </c:pt>
                <c:pt idx="16">
                  <c:v>35674</c:v>
                </c:pt>
                <c:pt idx="17">
                  <c:v>35688</c:v>
                </c:pt>
                <c:pt idx="18">
                  <c:v>35704</c:v>
                </c:pt>
                <c:pt idx="19">
                  <c:v>35718</c:v>
                </c:pt>
                <c:pt idx="20">
                  <c:v>35735</c:v>
                </c:pt>
                <c:pt idx="21">
                  <c:v>35749</c:v>
                </c:pt>
                <c:pt idx="22">
                  <c:v>35765</c:v>
                </c:pt>
                <c:pt idx="23">
                  <c:v>35779</c:v>
                </c:pt>
                <c:pt idx="24">
                  <c:v>35795</c:v>
                </c:pt>
              </c:strCache>
            </c:strRef>
          </c:cat>
          <c:val>
            <c:numRef>
              <c:f>'S14'!$C$6:$C$30</c:f>
              <c:numCache>
                <c:ptCount val="25"/>
                <c:pt idx="0">
                  <c:v>81</c:v>
                </c:pt>
                <c:pt idx="1">
                  <c:v>77</c:v>
                </c:pt>
                <c:pt idx="2">
                  <c:v>70</c:v>
                </c:pt>
                <c:pt idx="3">
                  <c:v>63</c:v>
                </c:pt>
                <c:pt idx="4">
                  <c:v>56</c:v>
                </c:pt>
                <c:pt idx="5">
                  <c:v>50</c:v>
                </c:pt>
                <c:pt idx="6">
                  <c:v>46</c:v>
                </c:pt>
                <c:pt idx="7">
                  <c:v>44</c:v>
                </c:pt>
                <c:pt idx="8">
                  <c:v>60</c:v>
                </c:pt>
                <c:pt idx="9">
                  <c:v>85</c:v>
                </c:pt>
                <c:pt idx="10">
                  <c:v>86</c:v>
                </c:pt>
                <c:pt idx="11">
                  <c:v>90</c:v>
                </c:pt>
                <c:pt idx="12">
                  <c:v>88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90</c:v>
                </c:pt>
                <c:pt idx="17">
                  <c:v>90</c:v>
                </c:pt>
                <c:pt idx="18">
                  <c:v>88</c:v>
                </c:pt>
                <c:pt idx="19">
                  <c:v>88</c:v>
                </c:pt>
                <c:pt idx="20">
                  <c:v>92</c:v>
                </c:pt>
                <c:pt idx="21">
                  <c:v>90</c:v>
                </c:pt>
                <c:pt idx="22">
                  <c:v>87</c:v>
                </c:pt>
                <c:pt idx="23">
                  <c:v>84</c:v>
                </c:pt>
                <c:pt idx="24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'S14'!$D$5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'S14'!$B$6:$B$30</c:f>
              <c:strCache>
                <c:ptCount val="25"/>
                <c:pt idx="0">
                  <c:v>35431</c:v>
                </c:pt>
                <c:pt idx="1">
                  <c:v>35445</c:v>
                </c:pt>
                <c:pt idx="2">
                  <c:v>35462</c:v>
                </c:pt>
                <c:pt idx="3">
                  <c:v>35476</c:v>
                </c:pt>
                <c:pt idx="4">
                  <c:v>35490</c:v>
                </c:pt>
                <c:pt idx="5">
                  <c:v>35504</c:v>
                </c:pt>
                <c:pt idx="6">
                  <c:v>35521</c:v>
                </c:pt>
                <c:pt idx="7">
                  <c:v>35535</c:v>
                </c:pt>
                <c:pt idx="8">
                  <c:v>35551</c:v>
                </c:pt>
                <c:pt idx="9">
                  <c:v>35565</c:v>
                </c:pt>
                <c:pt idx="10">
                  <c:v>35582</c:v>
                </c:pt>
                <c:pt idx="11">
                  <c:v>35596</c:v>
                </c:pt>
                <c:pt idx="12">
                  <c:v>35612</c:v>
                </c:pt>
                <c:pt idx="13">
                  <c:v>35626</c:v>
                </c:pt>
                <c:pt idx="14">
                  <c:v>35643</c:v>
                </c:pt>
                <c:pt idx="15">
                  <c:v>35657</c:v>
                </c:pt>
                <c:pt idx="16">
                  <c:v>35674</c:v>
                </c:pt>
                <c:pt idx="17">
                  <c:v>35688</c:v>
                </c:pt>
                <c:pt idx="18">
                  <c:v>35704</c:v>
                </c:pt>
                <c:pt idx="19">
                  <c:v>35718</c:v>
                </c:pt>
                <c:pt idx="20">
                  <c:v>35735</c:v>
                </c:pt>
                <c:pt idx="21">
                  <c:v>35749</c:v>
                </c:pt>
                <c:pt idx="22">
                  <c:v>35765</c:v>
                </c:pt>
                <c:pt idx="23">
                  <c:v>35779</c:v>
                </c:pt>
                <c:pt idx="24">
                  <c:v>35795</c:v>
                </c:pt>
              </c:strCache>
            </c:strRef>
          </c:cat>
          <c:val>
            <c:numRef>
              <c:f>'S14'!$D$6:$D$30</c:f>
              <c:numCache>
                <c:ptCount val="25"/>
                <c:pt idx="0">
                  <c:v>55</c:v>
                </c:pt>
                <c:pt idx="1">
                  <c:v>51</c:v>
                </c:pt>
                <c:pt idx="2">
                  <c:v>45</c:v>
                </c:pt>
                <c:pt idx="3">
                  <c:v>39</c:v>
                </c:pt>
                <c:pt idx="4">
                  <c:v>35</c:v>
                </c:pt>
                <c:pt idx="5">
                  <c:v>32</c:v>
                </c:pt>
                <c:pt idx="6">
                  <c:v>28</c:v>
                </c:pt>
                <c:pt idx="7">
                  <c:v>25</c:v>
                </c:pt>
                <c:pt idx="8">
                  <c:v>27</c:v>
                </c:pt>
                <c:pt idx="9">
                  <c:v>41</c:v>
                </c:pt>
                <c:pt idx="10">
                  <c:v>56</c:v>
                </c:pt>
                <c:pt idx="11">
                  <c:v>73</c:v>
                </c:pt>
                <c:pt idx="12">
                  <c:v>72</c:v>
                </c:pt>
                <c:pt idx="13">
                  <c:v>73</c:v>
                </c:pt>
                <c:pt idx="14">
                  <c:v>72</c:v>
                </c:pt>
                <c:pt idx="15">
                  <c:v>71</c:v>
                </c:pt>
                <c:pt idx="16">
                  <c:v>68</c:v>
                </c:pt>
                <c:pt idx="17">
                  <c:v>68</c:v>
                </c:pt>
                <c:pt idx="18">
                  <c:v>66</c:v>
                </c:pt>
                <c:pt idx="19">
                  <c:v>65</c:v>
                </c:pt>
                <c:pt idx="20">
                  <c:v>65</c:v>
                </c:pt>
                <c:pt idx="21">
                  <c:v>63</c:v>
                </c:pt>
                <c:pt idx="22">
                  <c:v>60</c:v>
                </c:pt>
                <c:pt idx="23">
                  <c:v>57</c:v>
                </c:pt>
                <c:pt idx="24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'S14'!$E$5</c:f>
              <c:strCache>
                <c:ptCount val="1"/>
                <c:pt idx="0">
                  <c:v>1998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'S14'!$B$6:$B$30</c:f>
              <c:strCache>
                <c:ptCount val="25"/>
                <c:pt idx="0">
                  <c:v>35431</c:v>
                </c:pt>
                <c:pt idx="1">
                  <c:v>35445</c:v>
                </c:pt>
                <c:pt idx="2">
                  <c:v>35462</c:v>
                </c:pt>
                <c:pt idx="3">
                  <c:v>35476</c:v>
                </c:pt>
                <c:pt idx="4">
                  <c:v>35490</c:v>
                </c:pt>
                <c:pt idx="5">
                  <c:v>35504</c:v>
                </c:pt>
                <c:pt idx="6">
                  <c:v>35521</c:v>
                </c:pt>
                <c:pt idx="7">
                  <c:v>35535</c:v>
                </c:pt>
                <c:pt idx="8">
                  <c:v>35551</c:v>
                </c:pt>
                <c:pt idx="9">
                  <c:v>35565</c:v>
                </c:pt>
                <c:pt idx="10">
                  <c:v>35582</c:v>
                </c:pt>
                <c:pt idx="11">
                  <c:v>35596</c:v>
                </c:pt>
                <c:pt idx="12">
                  <c:v>35612</c:v>
                </c:pt>
                <c:pt idx="13">
                  <c:v>35626</c:v>
                </c:pt>
                <c:pt idx="14">
                  <c:v>35643</c:v>
                </c:pt>
                <c:pt idx="15">
                  <c:v>35657</c:v>
                </c:pt>
                <c:pt idx="16">
                  <c:v>35674</c:v>
                </c:pt>
                <c:pt idx="17">
                  <c:v>35688</c:v>
                </c:pt>
                <c:pt idx="18">
                  <c:v>35704</c:v>
                </c:pt>
                <c:pt idx="19">
                  <c:v>35718</c:v>
                </c:pt>
                <c:pt idx="20">
                  <c:v>35735</c:v>
                </c:pt>
                <c:pt idx="21">
                  <c:v>35749</c:v>
                </c:pt>
                <c:pt idx="22">
                  <c:v>35765</c:v>
                </c:pt>
                <c:pt idx="23">
                  <c:v>35779</c:v>
                </c:pt>
                <c:pt idx="24">
                  <c:v>35795</c:v>
                </c:pt>
              </c:strCache>
            </c:strRef>
          </c:cat>
          <c:val>
            <c:numRef>
              <c:f>'S14'!$E$6:$E$30</c:f>
              <c:numCache>
                <c:ptCount val="25"/>
                <c:pt idx="0">
                  <c:v>56</c:v>
                </c:pt>
                <c:pt idx="1">
                  <c:v>52</c:v>
                </c:pt>
                <c:pt idx="2">
                  <c:v>48</c:v>
                </c:pt>
                <c:pt idx="3">
                  <c:v>42</c:v>
                </c:pt>
                <c:pt idx="4">
                  <c:v>38</c:v>
                </c:pt>
                <c:pt idx="5">
                  <c:v>32</c:v>
                </c:pt>
                <c:pt idx="6">
                  <c:v>28</c:v>
                </c:pt>
                <c:pt idx="7">
                  <c:v>25</c:v>
                </c:pt>
                <c:pt idx="8">
                  <c:v>27</c:v>
                </c:pt>
                <c:pt idx="9">
                  <c:v>53</c:v>
                </c:pt>
                <c:pt idx="10">
                  <c:v>72</c:v>
                </c:pt>
                <c:pt idx="11">
                  <c:v>81</c:v>
                </c:pt>
                <c:pt idx="12">
                  <c:v>86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90</c:v>
                </c:pt>
                <c:pt idx="17">
                  <c:v>90</c:v>
                </c:pt>
                <c:pt idx="18">
                  <c:v>88</c:v>
                </c:pt>
                <c:pt idx="19">
                  <c:v>88</c:v>
                </c:pt>
                <c:pt idx="20">
                  <c:v>92</c:v>
                </c:pt>
                <c:pt idx="21">
                  <c:v>90</c:v>
                </c:pt>
                <c:pt idx="22">
                  <c:v>87</c:v>
                </c:pt>
                <c:pt idx="23">
                  <c:v>83</c:v>
                </c:pt>
                <c:pt idx="24">
                  <c:v>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'S14'!$F$5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'S14'!$B$6:$B$30</c:f>
              <c:strCache>
                <c:ptCount val="25"/>
                <c:pt idx="0">
                  <c:v>35431</c:v>
                </c:pt>
                <c:pt idx="1">
                  <c:v>35445</c:v>
                </c:pt>
                <c:pt idx="2">
                  <c:v>35462</c:v>
                </c:pt>
                <c:pt idx="3">
                  <c:v>35476</c:v>
                </c:pt>
                <c:pt idx="4">
                  <c:v>35490</c:v>
                </c:pt>
                <c:pt idx="5">
                  <c:v>35504</c:v>
                </c:pt>
                <c:pt idx="6">
                  <c:v>35521</c:v>
                </c:pt>
                <c:pt idx="7">
                  <c:v>35535</c:v>
                </c:pt>
                <c:pt idx="8">
                  <c:v>35551</c:v>
                </c:pt>
                <c:pt idx="9">
                  <c:v>35565</c:v>
                </c:pt>
                <c:pt idx="10">
                  <c:v>35582</c:v>
                </c:pt>
                <c:pt idx="11">
                  <c:v>35596</c:v>
                </c:pt>
                <c:pt idx="12">
                  <c:v>35612</c:v>
                </c:pt>
                <c:pt idx="13">
                  <c:v>35626</c:v>
                </c:pt>
                <c:pt idx="14">
                  <c:v>35643</c:v>
                </c:pt>
                <c:pt idx="15">
                  <c:v>35657</c:v>
                </c:pt>
                <c:pt idx="16">
                  <c:v>35674</c:v>
                </c:pt>
                <c:pt idx="17">
                  <c:v>35688</c:v>
                </c:pt>
                <c:pt idx="18">
                  <c:v>35704</c:v>
                </c:pt>
                <c:pt idx="19">
                  <c:v>35718</c:v>
                </c:pt>
                <c:pt idx="20">
                  <c:v>35735</c:v>
                </c:pt>
                <c:pt idx="21">
                  <c:v>35749</c:v>
                </c:pt>
                <c:pt idx="22">
                  <c:v>35765</c:v>
                </c:pt>
                <c:pt idx="23">
                  <c:v>35779</c:v>
                </c:pt>
                <c:pt idx="24">
                  <c:v>35795</c:v>
                </c:pt>
              </c:strCache>
            </c:strRef>
          </c:cat>
          <c:val>
            <c:numRef>
              <c:f>'S14'!$F$6:$F$30</c:f>
              <c:numCache>
                <c:ptCount val="25"/>
                <c:pt idx="0">
                  <c:v>79</c:v>
                </c:pt>
                <c:pt idx="1">
                  <c:v>73</c:v>
                </c:pt>
                <c:pt idx="2">
                  <c:v>67</c:v>
                </c:pt>
                <c:pt idx="3">
                  <c:v>59</c:v>
                </c:pt>
                <c:pt idx="4">
                  <c:v>53</c:v>
                </c:pt>
                <c:pt idx="5">
                  <c:v>45</c:v>
                </c:pt>
                <c:pt idx="6">
                  <c:v>40</c:v>
                </c:pt>
                <c:pt idx="7">
                  <c:v>38</c:v>
                </c:pt>
                <c:pt idx="8">
                  <c:v>53</c:v>
                </c:pt>
                <c:pt idx="9">
                  <c:v>61</c:v>
                </c:pt>
                <c:pt idx="10">
                  <c:v>73</c:v>
                </c:pt>
                <c:pt idx="11">
                  <c:v>79</c:v>
                </c:pt>
                <c:pt idx="12">
                  <c:v>79</c:v>
                </c:pt>
                <c:pt idx="13">
                  <c:v>77</c:v>
                </c:pt>
                <c:pt idx="14">
                  <c:v>76</c:v>
                </c:pt>
                <c:pt idx="15">
                  <c:v>74</c:v>
                </c:pt>
                <c:pt idx="16">
                  <c:v>71</c:v>
                </c:pt>
                <c:pt idx="17">
                  <c:v>68</c:v>
                </c:pt>
                <c:pt idx="18">
                  <c:v>66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69</c:v>
                </c:pt>
                <c:pt idx="23">
                  <c:v>69</c:v>
                </c:pt>
                <c:pt idx="24">
                  <c:v>59</c:v>
                </c:pt>
              </c:numCache>
            </c:numRef>
          </c:val>
          <c:smooth val="0"/>
        </c:ser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delete val="0"/>
        <c:numFmt formatCode="d/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auto val="0"/>
        <c:lblOffset val="100"/>
        <c:tickLblSkip val="2"/>
        <c:noMultiLvlLbl val="0"/>
      </c:catAx>
      <c:valAx>
        <c:axId val="5077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6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45125"/>
          <c:w val="0.2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Norway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425"/>
          <c:w val="0.991"/>
          <c:h val="0.92575"/>
        </c:manualLayout>
      </c:layout>
      <c:lineChart>
        <c:grouping val="standard"/>
        <c:varyColors val="0"/>
        <c:ser>
          <c:idx val="1"/>
          <c:order val="0"/>
          <c:tx>
            <c:strRef>
              <c:f>'S14'!$I$5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'S14'!$I$6:$I$58</c:f>
              <c:numCache>
                <c:ptCount val="53"/>
                <c:pt idx="0">
                  <c:v>80.3</c:v>
                </c:pt>
                <c:pt idx="1">
                  <c:v>78.1</c:v>
                </c:pt>
                <c:pt idx="2">
                  <c:v>75.3</c:v>
                </c:pt>
                <c:pt idx="3">
                  <c:v>71.9</c:v>
                </c:pt>
                <c:pt idx="4">
                  <c:v>70.6</c:v>
                </c:pt>
                <c:pt idx="5">
                  <c:v>70.6</c:v>
                </c:pt>
                <c:pt idx="6">
                  <c:v>70.5</c:v>
                </c:pt>
                <c:pt idx="7">
                  <c:v>68.5</c:v>
                </c:pt>
                <c:pt idx="8">
                  <c:v>66</c:v>
                </c:pt>
                <c:pt idx="9">
                  <c:v>63.5</c:v>
                </c:pt>
                <c:pt idx="10">
                  <c:v>61.8</c:v>
                </c:pt>
                <c:pt idx="11">
                  <c:v>59.4</c:v>
                </c:pt>
                <c:pt idx="12">
                  <c:v>58</c:v>
                </c:pt>
                <c:pt idx="13">
                  <c:v>56.8</c:v>
                </c:pt>
                <c:pt idx="14">
                  <c:v>55.4</c:v>
                </c:pt>
                <c:pt idx="15">
                  <c:v>53.8</c:v>
                </c:pt>
                <c:pt idx="16">
                  <c:v>53.3</c:v>
                </c:pt>
                <c:pt idx="17">
                  <c:v>52.7</c:v>
                </c:pt>
                <c:pt idx="18">
                  <c:v>57.8</c:v>
                </c:pt>
                <c:pt idx="19">
                  <c:v>62.1</c:v>
                </c:pt>
                <c:pt idx="20">
                  <c:v>64.1</c:v>
                </c:pt>
                <c:pt idx="21">
                  <c:v>65.1</c:v>
                </c:pt>
                <c:pt idx="22">
                  <c:v>67.8</c:v>
                </c:pt>
                <c:pt idx="23">
                  <c:v>74.3</c:v>
                </c:pt>
                <c:pt idx="24">
                  <c:v>79.1</c:v>
                </c:pt>
                <c:pt idx="25">
                  <c:v>84.8</c:v>
                </c:pt>
                <c:pt idx="26">
                  <c:v>88.4</c:v>
                </c:pt>
                <c:pt idx="27">
                  <c:v>91.3</c:v>
                </c:pt>
                <c:pt idx="28">
                  <c:v>93.2</c:v>
                </c:pt>
                <c:pt idx="29">
                  <c:v>94.7</c:v>
                </c:pt>
                <c:pt idx="30">
                  <c:v>95.4</c:v>
                </c:pt>
                <c:pt idx="31">
                  <c:v>96.3</c:v>
                </c:pt>
                <c:pt idx="32">
                  <c:v>96.6</c:v>
                </c:pt>
                <c:pt idx="33">
                  <c:v>97.6</c:v>
                </c:pt>
                <c:pt idx="34">
                  <c:v>97.2</c:v>
                </c:pt>
                <c:pt idx="35">
                  <c:v>97.2</c:v>
                </c:pt>
                <c:pt idx="36">
                  <c:v>97.2</c:v>
                </c:pt>
                <c:pt idx="37">
                  <c:v>96.5</c:v>
                </c:pt>
                <c:pt idx="38">
                  <c:v>97.8</c:v>
                </c:pt>
                <c:pt idx="39">
                  <c:v>97.5</c:v>
                </c:pt>
                <c:pt idx="40">
                  <c:v>97.6</c:v>
                </c:pt>
                <c:pt idx="41">
                  <c:v>98</c:v>
                </c:pt>
                <c:pt idx="42">
                  <c:v>97.7</c:v>
                </c:pt>
                <c:pt idx="43">
                  <c:v>98.2</c:v>
                </c:pt>
                <c:pt idx="44">
                  <c:v>97.6</c:v>
                </c:pt>
                <c:pt idx="45">
                  <c:v>97.1</c:v>
                </c:pt>
                <c:pt idx="46">
                  <c:v>95.2</c:v>
                </c:pt>
                <c:pt idx="47">
                  <c:v>92.6</c:v>
                </c:pt>
                <c:pt idx="48">
                  <c:v>90</c:v>
                </c:pt>
                <c:pt idx="49">
                  <c:v>87.9</c:v>
                </c:pt>
                <c:pt idx="50">
                  <c:v>85</c:v>
                </c:pt>
                <c:pt idx="51">
                  <c:v>81.8</c:v>
                </c:pt>
                <c:pt idx="52">
                  <c:v>80.3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'S14'!$J$5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'S14'!$J$6:$J$58</c:f>
              <c:numCache>
                <c:ptCount val="53"/>
                <c:pt idx="0">
                  <c:v>64.8</c:v>
                </c:pt>
                <c:pt idx="1">
                  <c:v>61.7</c:v>
                </c:pt>
                <c:pt idx="2">
                  <c:v>58.7</c:v>
                </c:pt>
                <c:pt idx="3">
                  <c:v>56</c:v>
                </c:pt>
                <c:pt idx="4">
                  <c:v>53</c:v>
                </c:pt>
                <c:pt idx="5">
                  <c:v>49.9</c:v>
                </c:pt>
                <c:pt idx="6">
                  <c:v>47</c:v>
                </c:pt>
                <c:pt idx="7">
                  <c:v>43.8</c:v>
                </c:pt>
                <c:pt idx="8">
                  <c:v>40.8</c:v>
                </c:pt>
                <c:pt idx="9">
                  <c:v>38.2</c:v>
                </c:pt>
                <c:pt idx="10">
                  <c:v>35.7</c:v>
                </c:pt>
                <c:pt idx="11">
                  <c:v>33.4</c:v>
                </c:pt>
                <c:pt idx="12">
                  <c:v>31.4</c:v>
                </c:pt>
                <c:pt idx="13">
                  <c:v>29.2</c:v>
                </c:pt>
                <c:pt idx="14">
                  <c:v>27</c:v>
                </c:pt>
                <c:pt idx="15">
                  <c:v>24.7</c:v>
                </c:pt>
                <c:pt idx="16">
                  <c:v>23.1</c:v>
                </c:pt>
                <c:pt idx="17">
                  <c:v>21.2</c:v>
                </c:pt>
                <c:pt idx="18">
                  <c:v>21.8</c:v>
                </c:pt>
                <c:pt idx="19">
                  <c:v>25.4</c:v>
                </c:pt>
                <c:pt idx="20">
                  <c:v>29.4</c:v>
                </c:pt>
                <c:pt idx="21">
                  <c:v>37</c:v>
                </c:pt>
                <c:pt idx="22">
                  <c:v>41.3</c:v>
                </c:pt>
                <c:pt idx="23">
                  <c:v>45.6</c:v>
                </c:pt>
                <c:pt idx="24">
                  <c:v>51.4</c:v>
                </c:pt>
                <c:pt idx="25">
                  <c:v>56.3</c:v>
                </c:pt>
                <c:pt idx="26">
                  <c:v>59.5</c:v>
                </c:pt>
                <c:pt idx="27">
                  <c:v>62.1</c:v>
                </c:pt>
                <c:pt idx="28">
                  <c:v>65.7</c:v>
                </c:pt>
                <c:pt idx="29">
                  <c:v>67.2</c:v>
                </c:pt>
                <c:pt idx="30">
                  <c:v>68.3</c:v>
                </c:pt>
                <c:pt idx="31">
                  <c:v>70.3</c:v>
                </c:pt>
                <c:pt idx="32">
                  <c:v>71.8</c:v>
                </c:pt>
                <c:pt idx="33">
                  <c:v>73.9</c:v>
                </c:pt>
                <c:pt idx="34">
                  <c:v>76</c:v>
                </c:pt>
                <c:pt idx="35">
                  <c:v>76.2</c:v>
                </c:pt>
                <c:pt idx="36">
                  <c:v>75.9</c:v>
                </c:pt>
                <c:pt idx="37">
                  <c:v>76.1</c:v>
                </c:pt>
                <c:pt idx="38">
                  <c:v>75.9</c:v>
                </c:pt>
                <c:pt idx="39">
                  <c:v>77.2</c:v>
                </c:pt>
                <c:pt idx="40">
                  <c:v>78</c:v>
                </c:pt>
                <c:pt idx="41">
                  <c:v>78.8</c:v>
                </c:pt>
                <c:pt idx="42">
                  <c:v>78.5</c:v>
                </c:pt>
                <c:pt idx="43">
                  <c:v>80.3</c:v>
                </c:pt>
                <c:pt idx="44">
                  <c:v>79.4</c:v>
                </c:pt>
                <c:pt idx="45">
                  <c:v>77.8</c:v>
                </c:pt>
                <c:pt idx="46">
                  <c:v>76.4</c:v>
                </c:pt>
                <c:pt idx="47">
                  <c:v>76.3</c:v>
                </c:pt>
                <c:pt idx="48">
                  <c:v>74.1</c:v>
                </c:pt>
                <c:pt idx="49">
                  <c:v>71.8</c:v>
                </c:pt>
                <c:pt idx="50">
                  <c:v>69.9</c:v>
                </c:pt>
                <c:pt idx="51">
                  <c:v>67.7</c:v>
                </c:pt>
                <c:pt idx="52">
                  <c:v>64.8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'S14'!$K$5</c:f>
              <c:strCache>
                <c:ptCount val="1"/>
                <c:pt idx="0">
                  <c:v>1998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'S14'!$K$6:$K$58</c:f>
              <c:numCache>
                <c:ptCount val="53"/>
                <c:pt idx="0">
                  <c:v>68.2</c:v>
                </c:pt>
                <c:pt idx="1">
                  <c:v>66.4</c:v>
                </c:pt>
                <c:pt idx="2">
                  <c:v>65.3</c:v>
                </c:pt>
                <c:pt idx="3">
                  <c:v>62.8</c:v>
                </c:pt>
                <c:pt idx="4">
                  <c:v>60.4</c:v>
                </c:pt>
                <c:pt idx="5">
                  <c:v>57.6</c:v>
                </c:pt>
                <c:pt idx="6">
                  <c:v>56.2</c:v>
                </c:pt>
                <c:pt idx="7">
                  <c:v>56.7</c:v>
                </c:pt>
                <c:pt idx="8">
                  <c:v>56.8</c:v>
                </c:pt>
                <c:pt idx="9">
                  <c:v>54.7</c:v>
                </c:pt>
                <c:pt idx="10">
                  <c:v>51.7</c:v>
                </c:pt>
                <c:pt idx="11">
                  <c:v>49.5</c:v>
                </c:pt>
                <c:pt idx="12">
                  <c:v>47.4</c:v>
                </c:pt>
                <c:pt idx="13">
                  <c:v>46.8</c:v>
                </c:pt>
                <c:pt idx="14">
                  <c:v>45.1</c:v>
                </c:pt>
                <c:pt idx="15">
                  <c:v>43.1</c:v>
                </c:pt>
                <c:pt idx="16">
                  <c:v>42.5</c:v>
                </c:pt>
                <c:pt idx="17">
                  <c:v>44.9</c:v>
                </c:pt>
                <c:pt idx="18">
                  <c:v>47.1</c:v>
                </c:pt>
                <c:pt idx="19">
                  <c:v>51.2</c:v>
                </c:pt>
                <c:pt idx="20">
                  <c:v>54.4</c:v>
                </c:pt>
                <c:pt idx="21">
                  <c:v>56</c:v>
                </c:pt>
                <c:pt idx="22">
                  <c:v>59</c:v>
                </c:pt>
                <c:pt idx="23">
                  <c:v>63.7</c:v>
                </c:pt>
                <c:pt idx="24">
                  <c:v>67.7</c:v>
                </c:pt>
                <c:pt idx="25">
                  <c:v>74</c:v>
                </c:pt>
                <c:pt idx="26">
                  <c:v>78.8</c:v>
                </c:pt>
                <c:pt idx="27">
                  <c:v>81.4</c:v>
                </c:pt>
                <c:pt idx="28">
                  <c:v>84.1</c:v>
                </c:pt>
                <c:pt idx="29">
                  <c:v>87.2</c:v>
                </c:pt>
                <c:pt idx="30">
                  <c:v>88.4</c:v>
                </c:pt>
                <c:pt idx="31">
                  <c:v>90.1</c:v>
                </c:pt>
                <c:pt idx="32">
                  <c:v>91.3</c:v>
                </c:pt>
                <c:pt idx="33">
                  <c:v>93.3</c:v>
                </c:pt>
                <c:pt idx="34">
                  <c:v>92.9</c:v>
                </c:pt>
                <c:pt idx="35">
                  <c:v>91.6</c:v>
                </c:pt>
                <c:pt idx="36">
                  <c:v>92.4</c:v>
                </c:pt>
                <c:pt idx="37">
                  <c:v>93.3</c:v>
                </c:pt>
                <c:pt idx="38">
                  <c:v>92.9</c:v>
                </c:pt>
                <c:pt idx="39">
                  <c:v>91.9</c:v>
                </c:pt>
                <c:pt idx="40">
                  <c:v>90.4</c:v>
                </c:pt>
                <c:pt idx="41">
                  <c:v>89.4</c:v>
                </c:pt>
                <c:pt idx="42">
                  <c:v>90.1</c:v>
                </c:pt>
                <c:pt idx="43">
                  <c:v>89.9</c:v>
                </c:pt>
                <c:pt idx="44">
                  <c:v>88</c:v>
                </c:pt>
                <c:pt idx="45">
                  <c:v>85.9</c:v>
                </c:pt>
                <c:pt idx="46">
                  <c:v>83.4</c:v>
                </c:pt>
                <c:pt idx="47">
                  <c:v>81.3</c:v>
                </c:pt>
                <c:pt idx="48">
                  <c:v>79.2</c:v>
                </c:pt>
                <c:pt idx="49">
                  <c:v>76.4</c:v>
                </c:pt>
                <c:pt idx="50">
                  <c:v>75.5</c:v>
                </c:pt>
                <c:pt idx="51">
                  <c:v>73.6</c:v>
                </c:pt>
                <c:pt idx="52">
                  <c:v>71.8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'S14'!$L$5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'S14'!$L$6:$L$58</c:f>
              <c:numCache>
                <c:ptCount val="53"/>
                <c:pt idx="0">
                  <c:v>69.5</c:v>
                </c:pt>
                <c:pt idx="1">
                  <c:v>66.7</c:v>
                </c:pt>
                <c:pt idx="2">
                  <c:v>64.9</c:v>
                </c:pt>
                <c:pt idx="3">
                  <c:v>62.1</c:v>
                </c:pt>
                <c:pt idx="4">
                  <c:v>60.8</c:v>
                </c:pt>
                <c:pt idx="5">
                  <c:v>58</c:v>
                </c:pt>
                <c:pt idx="6">
                  <c:v>55.8</c:v>
                </c:pt>
                <c:pt idx="7">
                  <c:v>53.4</c:v>
                </c:pt>
                <c:pt idx="8">
                  <c:v>51.2</c:v>
                </c:pt>
                <c:pt idx="9">
                  <c:v>48.5</c:v>
                </c:pt>
                <c:pt idx="10">
                  <c:v>46.2</c:v>
                </c:pt>
                <c:pt idx="11">
                  <c:v>43.9</c:v>
                </c:pt>
                <c:pt idx="12">
                  <c:v>43</c:v>
                </c:pt>
                <c:pt idx="13">
                  <c:v>43.9</c:v>
                </c:pt>
                <c:pt idx="14">
                  <c:v>43.3</c:v>
                </c:pt>
                <c:pt idx="15">
                  <c:v>42.2</c:v>
                </c:pt>
                <c:pt idx="16">
                  <c:v>42.9</c:v>
                </c:pt>
                <c:pt idx="17">
                  <c:v>43.1</c:v>
                </c:pt>
                <c:pt idx="18">
                  <c:v>42.2</c:v>
                </c:pt>
                <c:pt idx="19">
                  <c:v>46.1</c:v>
                </c:pt>
                <c:pt idx="20">
                  <c:v>51.1</c:v>
                </c:pt>
                <c:pt idx="21">
                  <c:v>56.9</c:v>
                </c:pt>
                <c:pt idx="22">
                  <c:v>64.4</c:v>
                </c:pt>
                <c:pt idx="23">
                  <c:v>71.2</c:v>
                </c:pt>
                <c:pt idx="24">
                  <c:v>75.6</c:v>
                </c:pt>
                <c:pt idx="25">
                  <c:v>81.1</c:v>
                </c:pt>
                <c:pt idx="26">
                  <c:v>83.8</c:v>
                </c:pt>
                <c:pt idx="27">
                  <c:v>86.4</c:v>
                </c:pt>
                <c:pt idx="28">
                  <c:v>89.5</c:v>
                </c:pt>
                <c:pt idx="29">
                  <c:v>90.3</c:v>
                </c:pt>
                <c:pt idx="30">
                  <c:v>90</c:v>
                </c:pt>
                <c:pt idx="31">
                  <c:v>89.4</c:v>
                </c:pt>
                <c:pt idx="32">
                  <c:v>88.8</c:v>
                </c:pt>
                <c:pt idx="33">
                  <c:v>88.4</c:v>
                </c:pt>
                <c:pt idx="34">
                  <c:v>88.9</c:v>
                </c:pt>
                <c:pt idx="35">
                  <c:v>88.9</c:v>
                </c:pt>
                <c:pt idx="36">
                  <c:v>88.7</c:v>
                </c:pt>
                <c:pt idx="37">
                  <c:v>89.7</c:v>
                </c:pt>
                <c:pt idx="38">
                  <c:v>90.4</c:v>
                </c:pt>
                <c:pt idx="39">
                  <c:v>90.2</c:v>
                </c:pt>
                <c:pt idx="40">
                  <c:v>90.2</c:v>
                </c:pt>
                <c:pt idx="41">
                  <c:v>88.8</c:v>
                </c:pt>
                <c:pt idx="42">
                  <c:v>89.1</c:v>
                </c:pt>
                <c:pt idx="43">
                  <c:v>90.9</c:v>
                </c:pt>
                <c:pt idx="44">
                  <c:v>90.6</c:v>
                </c:pt>
                <c:pt idx="45">
                  <c:v>88.8</c:v>
                </c:pt>
                <c:pt idx="46">
                  <c:v>88.5</c:v>
                </c:pt>
                <c:pt idx="47">
                  <c:v>87.7</c:v>
                </c:pt>
                <c:pt idx="48">
                  <c:v>86</c:v>
                </c:pt>
                <c:pt idx="49">
                  <c:v>83.4</c:v>
                </c:pt>
                <c:pt idx="50">
                  <c:v>81.2</c:v>
                </c:pt>
                <c:pt idx="51">
                  <c:v>78.8</c:v>
                </c:pt>
                <c:pt idx="52">
                  <c:v>76.8</c:v>
                </c:pt>
              </c:numCache>
            </c:numRef>
          </c:val>
          <c:smooth val="0"/>
        </c:ser>
        <c:marker val="1"/>
        <c:axId val="45697573"/>
        <c:axId val="8624974"/>
      </c:line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4974"/>
        <c:crosses val="autoZero"/>
        <c:auto val="0"/>
        <c:lblOffset val="100"/>
        <c:tickLblSkip val="3"/>
        <c:noMultiLvlLbl val="0"/>
      </c:catAx>
      <c:valAx>
        <c:axId val="86249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757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511"/>
          <c:w val="0.2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Sweden</a:t>
            </a:r>
          </a:p>
        </c:rich>
      </c:tx>
      <c:layout>
        <c:manualLayout>
          <c:xMode val="factor"/>
          <c:yMode val="factor"/>
          <c:x val="-0.0107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lineChart>
        <c:grouping val="standard"/>
        <c:varyColors val="0"/>
        <c:ser>
          <c:idx val="1"/>
          <c:order val="0"/>
          <c:tx>
            <c:strRef>
              <c:f>'S14'!$O$5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'S14'!$O$6:$O$58</c:f>
              <c:numCache>
                <c:ptCount val="53"/>
                <c:pt idx="0">
                  <c:v>85.5585</c:v>
                </c:pt>
                <c:pt idx="1">
                  <c:v>83.1051</c:v>
                </c:pt>
                <c:pt idx="2">
                  <c:v>79.3443</c:v>
                </c:pt>
                <c:pt idx="3">
                  <c:v>75.5837</c:v>
                </c:pt>
                <c:pt idx="4">
                  <c:v>72.6399</c:v>
                </c:pt>
                <c:pt idx="5">
                  <c:v>68.3891</c:v>
                </c:pt>
                <c:pt idx="6">
                  <c:v>63.6479</c:v>
                </c:pt>
                <c:pt idx="7">
                  <c:v>60.2141</c:v>
                </c:pt>
                <c:pt idx="8">
                  <c:v>56.1268</c:v>
                </c:pt>
                <c:pt idx="9">
                  <c:v>52.3504</c:v>
                </c:pt>
                <c:pt idx="10">
                  <c:v>49.1486</c:v>
                </c:pt>
                <c:pt idx="11">
                  <c:v>46.5</c:v>
                </c:pt>
                <c:pt idx="12">
                  <c:v>43.7</c:v>
                </c:pt>
                <c:pt idx="13">
                  <c:v>41.4159</c:v>
                </c:pt>
                <c:pt idx="14">
                  <c:v>41.9566</c:v>
                </c:pt>
                <c:pt idx="15">
                  <c:v>44.4318</c:v>
                </c:pt>
                <c:pt idx="16">
                  <c:v>47.2462</c:v>
                </c:pt>
                <c:pt idx="17">
                  <c:v>50.2769</c:v>
                </c:pt>
                <c:pt idx="18">
                  <c:v>56.678</c:v>
                </c:pt>
                <c:pt idx="19">
                  <c:v>65.3943</c:v>
                </c:pt>
                <c:pt idx="20">
                  <c:v>70.63</c:v>
                </c:pt>
                <c:pt idx="21">
                  <c:v>76.2599</c:v>
                </c:pt>
                <c:pt idx="22">
                  <c:v>78.7551</c:v>
                </c:pt>
                <c:pt idx="23">
                  <c:v>81.052</c:v>
                </c:pt>
                <c:pt idx="24">
                  <c:v>88.1244</c:v>
                </c:pt>
                <c:pt idx="25">
                  <c:v>91.9566</c:v>
                </c:pt>
                <c:pt idx="26">
                  <c:v>91.7895</c:v>
                </c:pt>
                <c:pt idx="27">
                  <c:v>92.5</c:v>
                </c:pt>
                <c:pt idx="28">
                  <c:v>93.9492</c:v>
                </c:pt>
                <c:pt idx="29">
                  <c:v>95.9078</c:v>
                </c:pt>
                <c:pt idx="30">
                  <c:v>95.9</c:v>
                </c:pt>
                <c:pt idx="31">
                  <c:v>97.6999</c:v>
                </c:pt>
                <c:pt idx="32">
                  <c:v>96.8805</c:v>
                </c:pt>
                <c:pt idx="33">
                  <c:v>96.4113</c:v>
                </c:pt>
                <c:pt idx="34">
                  <c:v>96.2085</c:v>
                </c:pt>
                <c:pt idx="35">
                  <c:v>96.2212</c:v>
                </c:pt>
                <c:pt idx="36">
                  <c:v>95.5846</c:v>
                </c:pt>
                <c:pt idx="37">
                  <c:v>96.3</c:v>
                </c:pt>
                <c:pt idx="38">
                  <c:v>96.4</c:v>
                </c:pt>
                <c:pt idx="39">
                  <c:v>95.8323</c:v>
                </c:pt>
                <c:pt idx="40">
                  <c:v>95.8246</c:v>
                </c:pt>
                <c:pt idx="41">
                  <c:v>97.5117</c:v>
                </c:pt>
                <c:pt idx="42">
                  <c:v>97.6734</c:v>
                </c:pt>
                <c:pt idx="43">
                  <c:v>97.4962</c:v>
                </c:pt>
                <c:pt idx="44">
                  <c:v>96.641</c:v>
                </c:pt>
                <c:pt idx="45">
                  <c:v>96.4638</c:v>
                </c:pt>
                <c:pt idx="46">
                  <c:v>96.6821</c:v>
                </c:pt>
                <c:pt idx="47">
                  <c:v>96.0258</c:v>
                </c:pt>
                <c:pt idx="48">
                  <c:v>94.8797</c:v>
                </c:pt>
                <c:pt idx="49">
                  <c:v>92.9165</c:v>
                </c:pt>
                <c:pt idx="50">
                  <c:v>88.3387</c:v>
                </c:pt>
                <c:pt idx="51">
                  <c:v>85.5585</c:v>
                </c:pt>
                <c:pt idx="52">
                  <c:v>85.5585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'S14'!$P$5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'S14'!$P$6:$P$58</c:f>
              <c:numCache>
                <c:ptCount val="53"/>
                <c:pt idx="0">
                  <c:v>39.4</c:v>
                </c:pt>
                <c:pt idx="1">
                  <c:v>36.3</c:v>
                </c:pt>
                <c:pt idx="2">
                  <c:v>33.2</c:v>
                </c:pt>
                <c:pt idx="3">
                  <c:v>30.2</c:v>
                </c:pt>
                <c:pt idx="4">
                  <c:v>27.5</c:v>
                </c:pt>
                <c:pt idx="5">
                  <c:v>24.8</c:v>
                </c:pt>
                <c:pt idx="6">
                  <c:v>21.5</c:v>
                </c:pt>
                <c:pt idx="7">
                  <c:v>18.5</c:v>
                </c:pt>
                <c:pt idx="8">
                  <c:v>16.2</c:v>
                </c:pt>
                <c:pt idx="9">
                  <c:v>14.4</c:v>
                </c:pt>
                <c:pt idx="10">
                  <c:v>12.8</c:v>
                </c:pt>
                <c:pt idx="11">
                  <c:v>11.3</c:v>
                </c:pt>
                <c:pt idx="12">
                  <c:v>10</c:v>
                </c:pt>
                <c:pt idx="13">
                  <c:v>8.3</c:v>
                </c:pt>
                <c:pt idx="14">
                  <c:v>6.5</c:v>
                </c:pt>
                <c:pt idx="15">
                  <c:v>5.6</c:v>
                </c:pt>
                <c:pt idx="16">
                  <c:v>5.7</c:v>
                </c:pt>
                <c:pt idx="17">
                  <c:v>5.8</c:v>
                </c:pt>
                <c:pt idx="18">
                  <c:v>9.4</c:v>
                </c:pt>
                <c:pt idx="19">
                  <c:v>12.6405</c:v>
                </c:pt>
                <c:pt idx="20">
                  <c:v>16.7</c:v>
                </c:pt>
                <c:pt idx="21">
                  <c:v>21.9</c:v>
                </c:pt>
                <c:pt idx="22">
                  <c:v>28.3</c:v>
                </c:pt>
                <c:pt idx="23">
                  <c:v>34.9</c:v>
                </c:pt>
                <c:pt idx="24">
                  <c:v>41.6</c:v>
                </c:pt>
                <c:pt idx="25">
                  <c:v>45.7</c:v>
                </c:pt>
                <c:pt idx="26">
                  <c:v>49.7</c:v>
                </c:pt>
                <c:pt idx="27">
                  <c:v>53.1</c:v>
                </c:pt>
                <c:pt idx="28">
                  <c:v>54.8</c:v>
                </c:pt>
                <c:pt idx="29">
                  <c:v>56.1</c:v>
                </c:pt>
                <c:pt idx="30">
                  <c:v>58.1</c:v>
                </c:pt>
                <c:pt idx="31">
                  <c:v>58.3</c:v>
                </c:pt>
                <c:pt idx="32">
                  <c:v>57.7</c:v>
                </c:pt>
                <c:pt idx="33">
                  <c:v>57.7</c:v>
                </c:pt>
                <c:pt idx="34">
                  <c:v>58.3</c:v>
                </c:pt>
                <c:pt idx="35">
                  <c:v>58.1</c:v>
                </c:pt>
                <c:pt idx="36">
                  <c:v>56.9</c:v>
                </c:pt>
                <c:pt idx="37">
                  <c:v>55.8</c:v>
                </c:pt>
                <c:pt idx="38">
                  <c:v>54.7</c:v>
                </c:pt>
                <c:pt idx="39">
                  <c:v>56.4066</c:v>
                </c:pt>
                <c:pt idx="40">
                  <c:v>55.9617</c:v>
                </c:pt>
                <c:pt idx="41">
                  <c:v>56.576</c:v>
                </c:pt>
                <c:pt idx="42">
                  <c:v>57.4027</c:v>
                </c:pt>
                <c:pt idx="43">
                  <c:v>58.4438</c:v>
                </c:pt>
                <c:pt idx="44">
                  <c:v>58.4213</c:v>
                </c:pt>
                <c:pt idx="45">
                  <c:v>57.3396</c:v>
                </c:pt>
                <c:pt idx="46">
                  <c:v>55.7</c:v>
                </c:pt>
                <c:pt idx="47">
                  <c:v>53.8</c:v>
                </c:pt>
                <c:pt idx="48">
                  <c:v>51.5401</c:v>
                </c:pt>
                <c:pt idx="49">
                  <c:v>49.8215</c:v>
                </c:pt>
                <c:pt idx="50">
                  <c:v>46.8269</c:v>
                </c:pt>
                <c:pt idx="51">
                  <c:v>44.4692</c:v>
                </c:pt>
                <c:pt idx="52">
                  <c:v>39.4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'S14'!$Q$5</c:f>
              <c:strCache>
                <c:ptCount val="1"/>
                <c:pt idx="0">
                  <c:v>1998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'S14'!$Q$6:$Q$58</c:f>
              <c:numCache>
                <c:ptCount val="53"/>
                <c:pt idx="0">
                  <c:v>50</c:v>
                </c:pt>
                <c:pt idx="1">
                  <c:v>48.2</c:v>
                </c:pt>
                <c:pt idx="2">
                  <c:v>46.4</c:v>
                </c:pt>
                <c:pt idx="3">
                  <c:v>43.9</c:v>
                </c:pt>
                <c:pt idx="4">
                  <c:v>40.9</c:v>
                </c:pt>
                <c:pt idx="5">
                  <c:v>37.8</c:v>
                </c:pt>
                <c:pt idx="6">
                  <c:v>35.6</c:v>
                </c:pt>
                <c:pt idx="7">
                  <c:v>34.3</c:v>
                </c:pt>
                <c:pt idx="8">
                  <c:v>33.6</c:v>
                </c:pt>
                <c:pt idx="9">
                  <c:v>31.2</c:v>
                </c:pt>
                <c:pt idx="10">
                  <c:v>28.5</c:v>
                </c:pt>
                <c:pt idx="11">
                  <c:v>26.2</c:v>
                </c:pt>
                <c:pt idx="12">
                  <c:v>23.6</c:v>
                </c:pt>
                <c:pt idx="13">
                  <c:v>21.2</c:v>
                </c:pt>
                <c:pt idx="14">
                  <c:v>18.6</c:v>
                </c:pt>
                <c:pt idx="15">
                  <c:v>16.5</c:v>
                </c:pt>
                <c:pt idx="16">
                  <c:v>15.3</c:v>
                </c:pt>
                <c:pt idx="17">
                  <c:v>21.4</c:v>
                </c:pt>
                <c:pt idx="18">
                  <c:v>27.9</c:v>
                </c:pt>
                <c:pt idx="19">
                  <c:v>35.8</c:v>
                </c:pt>
                <c:pt idx="20">
                  <c:v>43.5</c:v>
                </c:pt>
                <c:pt idx="21">
                  <c:v>45.5</c:v>
                </c:pt>
                <c:pt idx="22">
                  <c:v>48.1</c:v>
                </c:pt>
                <c:pt idx="23">
                  <c:v>54.5</c:v>
                </c:pt>
                <c:pt idx="24">
                  <c:v>62.9</c:v>
                </c:pt>
                <c:pt idx="25">
                  <c:v>68.9</c:v>
                </c:pt>
                <c:pt idx="26">
                  <c:v>73.2</c:v>
                </c:pt>
                <c:pt idx="27">
                  <c:v>77.1</c:v>
                </c:pt>
                <c:pt idx="28">
                  <c:v>81.5</c:v>
                </c:pt>
                <c:pt idx="29">
                  <c:v>83.8</c:v>
                </c:pt>
                <c:pt idx="30">
                  <c:v>85.1</c:v>
                </c:pt>
                <c:pt idx="31">
                  <c:v>86.1</c:v>
                </c:pt>
                <c:pt idx="32">
                  <c:v>86.6</c:v>
                </c:pt>
                <c:pt idx="33">
                  <c:v>89.1</c:v>
                </c:pt>
                <c:pt idx="34">
                  <c:v>88.2</c:v>
                </c:pt>
                <c:pt idx="35">
                  <c:v>87.5</c:v>
                </c:pt>
                <c:pt idx="36">
                  <c:v>87.2</c:v>
                </c:pt>
                <c:pt idx="37">
                  <c:v>89.2</c:v>
                </c:pt>
                <c:pt idx="38">
                  <c:v>89.1</c:v>
                </c:pt>
                <c:pt idx="39">
                  <c:v>88.8</c:v>
                </c:pt>
                <c:pt idx="40">
                  <c:v>88.4</c:v>
                </c:pt>
                <c:pt idx="41">
                  <c:v>88.5</c:v>
                </c:pt>
                <c:pt idx="42">
                  <c:v>88.7</c:v>
                </c:pt>
                <c:pt idx="43">
                  <c:v>90.7</c:v>
                </c:pt>
                <c:pt idx="44">
                  <c:v>89.3</c:v>
                </c:pt>
                <c:pt idx="45">
                  <c:v>87.4</c:v>
                </c:pt>
                <c:pt idx="46">
                  <c:v>84.7</c:v>
                </c:pt>
                <c:pt idx="47">
                  <c:v>82.2</c:v>
                </c:pt>
                <c:pt idx="48">
                  <c:v>80.3</c:v>
                </c:pt>
                <c:pt idx="49">
                  <c:v>77.4</c:v>
                </c:pt>
                <c:pt idx="50">
                  <c:v>75.3</c:v>
                </c:pt>
                <c:pt idx="51">
                  <c:v>73.2</c:v>
                </c:pt>
                <c:pt idx="52">
                  <c:v>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'S14'!$R$5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'S14'!$R$6:$R$58</c:f>
              <c:numCache>
                <c:ptCount val="53"/>
                <c:pt idx="0">
                  <c:v>68.1</c:v>
                </c:pt>
                <c:pt idx="1">
                  <c:v>64.5</c:v>
                </c:pt>
                <c:pt idx="2">
                  <c:v>61.9</c:v>
                </c:pt>
                <c:pt idx="3">
                  <c:v>58.4</c:v>
                </c:pt>
                <c:pt idx="4">
                  <c:v>56</c:v>
                </c:pt>
                <c:pt idx="5">
                  <c:v>52.5</c:v>
                </c:pt>
                <c:pt idx="6">
                  <c:v>49.4</c:v>
                </c:pt>
                <c:pt idx="7">
                  <c:v>46</c:v>
                </c:pt>
                <c:pt idx="8">
                  <c:v>42.6</c:v>
                </c:pt>
                <c:pt idx="9">
                  <c:v>38.8</c:v>
                </c:pt>
                <c:pt idx="10">
                  <c:v>35.3</c:v>
                </c:pt>
                <c:pt idx="11">
                  <c:v>32.2</c:v>
                </c:pt>
                <c:pt idx="12">
                  <c:v>29.8</c:v>
                </c:pt>
                <c:pt idx="13">
                  <c:v>28.7</c:v>
                </c:pt>
                <c:pt idx="14">
                  <c:v>28.1</c:v>
                </c:pt>
                <c:pt idx="15">
                  <c:v>28</c:v>
                </c:pt>
                <c:pt idx="16">
                  <c:v>30.4</c:v>
                </c:pt>
                <c:pt idx="17">
                  <c:v>31.9</c:v>
                </c:pt>
                <c:pt idx="18">
                  <c:v>32.4</c:v>
                </c:pt>
                <c:pt idx="19">
                  <c:v>39.1</c:v>
                </c:pt>
                <c:pt idx="20">
                  <c:v>49.8</c:v>
                </c:pt>
                <c:pt idx="21">
                  <c:v>57.1</c:v>
                </c:pt>
                <c:pt idx="22">
                  <c:v>65.1</c:v>
                </c:pt>
                <c:pt idx="23">
                  <c:v>71.1</c:v>
                </c:pt>
                <c:pt idx="24">
                  <c:v>76.7</c:v>
                </c:pt>
                <c:pt idx="25">
                  <c:v>80.1</c:v>
                </c:pt>
                <c:pt idx="26">
                  <c:v>81.5</c:v>
                </c:pt>
                <c:pt idx="27">
                  <c:v>84.2</c:v>
                </c:pt>
                <c:pt idx="28">
                  <c:v>86.9</c:v>
                </c:pt>
                <c:pt idx="29">
                  <c:v>87.5</c:v>
                </c:pt>
                <c:pt idx="30">
                  <c:v>86.9</c:v>
                </c:pt>
                <c:pt idx="31">
                  <c:v>86</c:v>
                </c:pt>
                <c:pt idx="32">
                  <c:v>84.4</c:v>
                </c:pt>
                <c:pt idx="33">
                  <c:v>82.7</c:v>
                </c:pt>
                <c:pt idx="34">
                  <c:v>81.8</c:v>
                </c:pt>
                <c:pt idx="35">
                  <c:v>80.9</c:v>
                </c:pt>
                <c:pt idx="36">
                  <c:v>79.3</c:v>
                </c:pt>
                <c:pt idx="37">
                  <c:v>77.9</c:v>
                </c:pt>
                <c:pt idx="38">
                  <c:v>77.9</c:v>
                </c:pt>
                <c:pt idx="39">
                  <c:v>77.8</c:v>
                </c:pt>
                <c:pt idx="40">
                  <c:v>77.3</c:v>
                </c:pt>
                <c:pt idx="41">
                  <c:v>75.4</c:v>
                </c:pt>
                <c:pt idx="42">
                  <c:v>74.7</c:v>
                </c:pt>
                <c:pt idx="43">
                  <c:v>75.6</c:v>
                </c:pt>
                <c:pt idx="44">
                  <c:v>76.5</c:v>
                </c:pt>
                <c:pt idx="45">
                  <c:v>75.4</c:v>
                </c:pt>
                <c:pt idx="46">
                  <c:v>74.1</c:v>
                </c:pt>
                <c:pt idx="47">
                  <c:v>72.5</c:v>
                </c:pt>
                <c:pt idx="48">
                  <c:v>70.2</c:v>
                </c:pt>
                <c:pt idx="49">
                  <c:v>67</c:v>
                </c:pt>
                <c:pt idx="50">
                  <c:v>64.8</c:v>
                </c:pt>
                <c:pt idx="51">
                  <c:v>62.4</c:v>
                </c:pt>
                <c:pt idx="52">
                  <c:v>60.7</c:v>
                </c:pt>
              </c:numCache>
            </c:numRef>
          </c:val>
          <c:smooth val="0"/>
        </c:ser>
        <c:marker val="1"/>
        <c:axId val="10515903"/>
        <c:axId val="27534264"/>
      </c:line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34264"/>
        <c:crosses val="autoZero"/>
        <c:auto val="0"/>
        <c:lblOffset val="100"/>
        <c:tickLblSkip val="3"/>
        <c:noMultiLvlLbl val="0"/>
      </c:catAx>
      <c:valAx>
        <c:axId val="275342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590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48575"/>
          <c:w val="0.2"/>
          <c:h val="0.3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75"/>
          <c:w val="0.67225"/>
          <c:h val="0.945"/>
        </c:manualLayout>
      </c:layout>
      <c:lineChart>
        <c:grouping val="standard"/>
        <c:varyColors val="0"/>
        <c:ser>
          <c:idx val="4"/>
          <c:order val="0"/>
          <c:tx>
            <c:strRef>
              <c:f>'S21,22,23'!$G$4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'S21,22,23'!$G$5:$G$14</c:f>
              <c:numCache/>
            </c:numRef>
          </c:val>
          <c:smooth val="0"/>
        </c:ser>
        <c:ser>
          <c:idx val="3"/>
          <c:order val="1"/>
          <c:tx>
            <c:strRef>
              <c:f>'S21,22,23'!$F$4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'S21,22,23'!$F$5:$F$14</c:f>
              <c:numCache/>
            </c:numRef>
          </c:val>
          <c:smooth val="0"/>
        </c:ser>
        <c:ser>
          <c:idx val="1"/>
          <c:order val="2"/>
          <c:tx>
            <c:strRef>
              <c:f>'S21,22,23'!$D$4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'S21,22,23'!$D$5:$D$14</c:f>
              <c:numCache/>
            </c:numRef>
          </c:val>
          <c:smooth val="0"/>
        </c:ser>
        <c:ser>
          <c:idx val="0"/>
          <c:order val="3"/>
          <c:tx>
            <c:strRef>
              <c:f>'S21,22,23'!$C$4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'S21,22,23'!$C$5:$C$14</c:f>
              <c:numCache/>
            </c:numRef>
          </c:val>
          <c:smooth val="0"/>
        </c:ser>
        <c:ser>
          <c:idx val="2"/>
          <c:order val="4"/>
          <c:tx>
            <c:strRef>
              <c:f>'S21,22,23'!$E$4</c:f>
              <c:strCache>
                <c:ptCount val="1"/>
                <c:pt idx="0">
                  <c:v>Iceland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'S21,22,23'!$E$5:$E$14</c:f>
              <c:numCache/>
            </c:numRef>
          </c:val>
          <c:smooth val="0"/>
        </c:ser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0"/>
        <c:lblOffset val="100"/>
        <c:tickLblSkip val="2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817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2415"/>
          <c:w val="0.292"/>
          <c:h val="0.5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75"/>
          <c:w val="0.724"/>
          <c:h val="0.945"/>
        </c:manualLayout>
      </c:layout>
      <c:lineChart>
        <c:grouping val="standard"/>
        <c:varyColors val="0"/>
        <c:ser>
          <c:idx val="3"/>
          <c:order val="0"/>
          <c:tx>
            <c:strRef>
              <c:f>'S21,22,23'!$F$4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'S21,22,23'!$F$22:$F$31</c:f>
              <c:numCache/>
            </c:numRef>
          </c:val>
          <c:smooth val="0"/>
        </c:ser>
        <c:ser>
          <c:idx val="2"/>
          <c:order val="1"/>
          <c:tx>
            <c:strRef>
              <c:f>'S21,22,23'!$E$4</c:f>
              <c:strCache>
                <c:ptCount val="1"/>
                <c:pt idx="0">
                  <c:v>Iceland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'S21,22,23'!$E$22:$E$31</c:f>
              <c:numCache/>
            </c:numRef>
          </c:val>
          <c:smooth val="0"/>
        </c:ser>
        <c:ser>
          <c:idx val="4"/>
          <c:order val="2"/>
          <c:tx>
            <c:strRef>
              <c:f>'S21,22,23'!$G$4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'S21,22,23'!$G$22:$G$31</c:f>
              <c:numCache/>
            </c:numRef>
          </c:val>
          <c:smooth val="0"/>
        </c:ser>
        <c:ser>
          <c:idx val="1"/>
          <c:order val="3"/>
          <c:tx>
            <c:strRef>
              <c:f>'S21,22,23'!$D$4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'S21,22,23'!$D$22:$D$31</c:f>
              <c:numCache/>
            </c:numRef>
          </c:val>
          <c:smooth val="0"/>
        </c:ser>
        <c:ser>
          <c:idx val="0"/>
          <c:order val="4"/>
          <c:tx>
            <c:strRef>
              <c:f>'S21,22,23'!$C$4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'S21,22,23'!$C$22:$C$31</c:f>
              <c:numCache/>
            </c:numRef>
          </c:val>
          <c:smooth val="0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3900"/>
        <c:crosses val="autoZero"/>
        <c:auto val="0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8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2865"/>
          <c:w val="0.23725"/>
          <c:h val="0.3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725"/>
          <c:w val="0.7707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'S24'!$C$4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'S24'!$C$5:$C$14</c:f>
              <c:numCache/>
            </c:numRef>
          </c:val>
          <c:smooth val="0"/>
        </c:ser>
        <c:ser>
          <c:idx val="1"/>
          <c:order val="1"/>
          <c:tx>
            <c:strRef>
              <c:f>'S24'!$D$4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'S24'!$D$5:$D$14</c:f>
              <c:numCache/>
            </c:numRef>
          </c:val>
          <c:smooth val="0"/>
        </c:ser>
        <c:ser>
          <c:idx val="2"/>
          <c:order val="2"/>
          <c:tx>
            <c:strRef>
              <c:f>'S24'!$E$4</c:f>
              <c:strCache>
                <c:ptCount val="1"/>
                <c:pt idx="0">
                  <c:v>Iceland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'S24'!$E$5:$E$14</c:f>
              <c:numCache/>
            </c:numRef>
          </c:val>
          <c:smooth val="0"/>
        </c:ser>
        <c:ser>
          <c:idx val="3"/>
          <c:order val="3"/>
          <c:tx>
            <c:strRef>
              <c:f>'S24'!$F$4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'S24'!$F$5:$F$14</c:f>
              <c:numCache/>
            </c:numRef>
          </c:val>
          <c:smooth val="0"/>
        </c:ser>
        <c:ser>
          <c:idx val="4"/>
          <c:order val="4"/>
          <c:tx>
            <c:strRef>
              <c:f>'S24'!$G$4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'S24'!$G$5:$G$14</c:f>
              <c:numCache/>
            </c:numRef>
          </c:val>
          <c:smooth val="0"/>
        </c:ser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110"/>
        <c:crosses val="autoZero"/>
        <c:auto val="0"/>
        <c:lblOffset val="100"/>
        <c:tickLblSkip val="1"/>
        <c:noMultiLvlLbl val="0"/>
      </c:catAx>
      <c:valAx>
        <c:axId val="17501110"/>
        <c:scaling>
          <c:orientation val="minMax"/>
          <c:max val="2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189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34675"/>
          <c:w val="0.193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2"/>
          <c:w val="0.9915"/>
          <c:h val="0.897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'S28'!$O$4</c:f>
              <c:strCache>
                <c:ptCount val="1"/>
                <c:pt idx="0">
                  <c:v>  GWh / w.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'S28'!$J$5:$J$108</c:f>
              <c:numCache/>
            </c:numRef>
          </c:cat>
          <c:val>
            <c:numRef>
              <c:f>'S28'!$O$5:$O$108</c:f>
              <c:numCache/>
            </c:numRef>
          </c:val>
        </c:ser>
        <c:axId val="23292263"/>
        <c:axId val="8303776"/>
      </c:barChart>
      <c:lineChart>
        <c:grouping val="standard"/>
        <c:varyColors val="0"/>
        <c:ser>
          <c:idx val="1"/>
          <c:order val="0"/>
          <c:tx>
            <c:strRef>
              <c:f>'S28'!$L$4</c:f>
              <c:strCache>
                <c:ptCount val="1"/>
                <c:pt idx="0">
                  <c:v>  NOK / MWh 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'S28'!$J$5:$J$108</c:f>
              <c:numCache/>
            </c:numRef>
          </c:cat>
          <c:val>
            <c:numRef>
              <c:f>'S28'!$L$5:$L$108</c:f>
              <c:numCache/>
            </c:numRef>
          </c:val>
          <c:smooth val="0"/>
        </c:ser>
        <c:ser>
          <c:idx val="2"/>
          <c:order val="2"/>
          <c:tx>
            <c:strRef>
              <c:f>'S28'!$M$4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'S28'!$J$5:$J$108</c:f>
              <c:numCache/>
            </c:numRef>
          </c:cat>
          <c:val>
            <c:numRef>
              <c:f>'S28'!$M$5:$M$108</c:f>
              <c:numCache/>
            </c:numRef>
          </c:val>
          <c:smooth val="0"/>
        </c:ser>
        <c:ser>
          <c:idx val="3"/>
          <c:order val="3"/>
          <c:tx>
            <c:strRef>
              <c:f>'S28'!$N$4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'S28'!$J$5:$J$108</c:f>
              <c:numCache/>
            </c:numRef>
          </c:cat>
          <c:val>
            <c:numRef>
              <c:f>'S28'!$N$5:$N$108</c:f>
              <c:numCache/>
            </c:numRef>
          </c:val>
          <c:smooth val="0"/>
        </c:ser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7226"/>
        <c:crosses val="autoZero"/>
        <c:auto val="0"/>
        <c:lblOffset val="100"/>
        <c:tickLblSkip val="4"/>
        <c:noMultiLvlLbl val="0"/>
      </c:catAx>
      <c:valAx>
        <c:axId val="1517226"/>
        <c:scaling>
          <c:orientation val="minMax"/>
          <c:max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NOK / MWh</a:t>
                </a:r>
              </a:p>
            </c:rich>
          </c:tx>
          <c:layout>
            <c:manualLayout>
              <c:xMode val="factor"/>
              <c:yMode val="factor"/>
              <c:x val="0.02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25121"/>
        <c:crossesAt val="1"/>
        <c:crossBetween val="between"/>
        <c:dispUnits/>
        <c:majorUnit val="100"/>
      </c:valAx>
      <c:catAx>
        <c:axId val="23292263"/>
        <c:scaling>
          <c:orientation val="minMax"/>
        </c:scaling>
        <c:axPos val="b"/>
        <c:delete val="1"/>
        <c:majorTickMark val="out"/>
        <c:minorTickMark val="none"/>
        <c:tickLblPos val="nextTo"/>
        <c:crossAx val="8303776"/>
        <c:crosses val="autoZero"/>
        <c:auto val="0"/>
        <c:lblOffset val="100"/>
        <c:tickLblSkip val="1"/>
        <c:noMultiLvlLbl val="0"/>
      </c:catAx>
      <c:valAx>
        <c:axId val="8303776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92263"/>
        <c:crosses val="max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0</xdr:rowOff>
    </xdr:from>
    <xdr:to>
      <xdr:col>4</xdr:col>
      <xdr:colOff>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238125" y="8629650"/>
        <a:ext cx="1857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2609850" y="8629650"/>
        <a:ext cx="22383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36576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609600" y="2266950"/>
        <a:ext cx="36576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609600" y="4371975"/>
        <a:ext cx="365760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45</xdr:row>
      <xdr:rowOff>66675</xdr:rowOff>
    </xdr:from>
    <xdr:ext cx="104775" cy="200025"/>
    <xdr:sp>
      <xdr:nvSpPr>
        <xdr:cNvPr id="1" name="Text Box 1"/>
        <xdr:cNvSpPr txBox="1">
          <a:spLocks noChangeArrowheads="1"/>
        </xdr:cNvSpPr>
      </xdr:nvSpPr>
      <xdr:spPr>
        <a:xfrm>
          <a:off x="4552950" y="7381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1" name="Teksti 8"/>
        <xdr:cNvSpPr txBox="1">
          <a:spLocks noChangeArrowheads="1"/>
        </xdr:cNvSpPr>
      </xdr:nvSpPr>
      <xdr:spPr>
        <a:xfrm>
          <a:off x="4819650" y="395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09600" y="291465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609600" y="5343525"/>
        <a:ext cx="36576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12</xdr:row>
      <xdr:rowOff>38100</xdr:rowOff>
    </xdr:from>
    <xdr:to>
      <xdr:col>7</xdr:col>
      <xdr:colOff>95250</xdr:colOff>
      <xdr:row>12</xdr:row>
      <xdr:rowOff>38100</xdr:rowOff>
    </xdr:to>
    <xdr:sp>
      <xdr:nvSpPr>
        <xdr:cNvPr id="1" name="Line 116"/>
        <xdr:cNvSpPr>
          <a:spLocks/>
        </xdr:cNvSpPr>
      </xdr:nvSpPr>
      <xdr:spPr>
        <a:xfrm flipV="1">
          <a:off x="4143375" y="2000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628650</xdr:colOff>
      <xdr:row>2</xdr:row>
      <xdr:rowOff>47625</xdr:rowOff>
    </xdr:from>
    <xdr:to>
      <xdr:col>9</xdr:col>
      <xdr:colOff>390525</xdr:colOff>
      <xdr:row>39</xdr:row>
      <xdr:rowOff>104775</xdr:rowOff>
    </xdr:to>
    <xdr:pic>
      <xdr:nvPicPr>
        <xdr:cNvPr id="2" name="Kuv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90525"/>
          <a:ext cx="4953000" cy="6048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409575</xdr:colOff>
      <xdr:row>9</xdr:row>
      <xdr:rowOff>19050</xdr:rowOff>
    </xdr:from>
    <xdr:to>
      <xdr:col>5</xdr:col>
      <xdr:colOff>409575</xdr:colOff>
      <xdr:row>11</xdr:row>
      <xdr:rowOff>104775</xdr:rowOff>
    </xdr:to>
    <xdr:sp>
      <xdr:nvSpPr>
        <xdr:cNvPr id="3" name="Line 14"/>
        <xdr:cNvSpPr>
          <a:spLocks/>
        </xdr:cNvSpPr>
      </xdr:nvSpPr>
      <xdr:spPr>
        <a:xfrm>
          <a:off x="3152775" y="14954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</xdr:row>
      <xdr:rowOff>114300</xdr:rowOff>
    </xdr:from>
    <xdr:to>
      <xdr:col>5</xdr:col>
      <xdr:colOff>400050</xdr:colOff>
      <xdr:row>15</xdr:row>
      <xdr:rowOff>66675</xdr:rowOff>
    </xdr:to>
    <xdr:sp>
      <xdr:nvSpPr>
        <xdr:cNvPr id="4" name="Line 15"/>
        <xdr:cNvSpPr>
          <a:spLocks/>
        </xdr:cNvSpPr>
      </xdr:nvSpPr>
      <xdr:spPr>
        <a:xfrm flipH="1">
          <a:off x="2400300" y="1914525"/>
          <a:ext cx="7429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14</xdr:row>
      <xdr:rowOff>85725</xdr:rowOff>
    </xdr:from>
    <xdr:to>
      <xdr:col>4</xdr:col>
      <xdr:colOff>476250</xdr:colOff>
      <xdr:row>15</xdr:row>
      <xdr:rowOff>66675</xdr:rowOff>
    </xdr:to>
    <xdr:sp>
      <xdr:nvSpPr>
        <xdr:cNvPr id="5" name="Line 16"/>
        <xdr:cNvSpPr>
          <a:spLocks/>
        </xdr:cNvSpPr>
      </xdr:nvSpPr>
      <xdr:spPr>
        <a:xfrm flipH="1" flipV="1">
          <a:off x="1714500" y="237172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37</xdr:row>
      <xdr:rowOff>66675</xdr:rowOff>
    </xdr:from>
    <xdr:to>
      <xdr:col>4</xdr:col>
      <xdr:colOff>733425</xdr:colOff>
      <xdr:row>38</xdr:row>
      <xdr:rowOff>152400</xdr:rowOff>
    </xdr:to>
    <xdr:sp>
      <xdr:nvSpPr>
        <xdr:cNvPr id="6" name="Line 41"/>
        <xdr:cNvSpPr>
          <a:spLocks/>
        </xdr:cNvSpPr>
      </xdr:nvSpPr>
      <xdr:spPr>
        <a:xfrm flipV="1">
          <a:off x="2667000" y="6076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38</xdr:row>
      <xdr:rowOff>142875</xdr:rowOff>
    </xdr:from>
    <xdr:to>
      <xdr:col>5</xdr:col>
      <xdr:colOff>85725</xdr:colOff>
      <xdr:row>40</xdr:row>
      <xdr:rowOff>47625</xdr:rowOff>
    </xdr:to>
    <xdr:sp>
      <xdr:nvSpPr>
        <xdr:cNvPr id="7" name="Teksti 42"/>
        <xdr:cNvSpPr txBox="1">
          <a:spLocks noChangeArrowheads="1"/>
        </xdr:cNvSpPr>
      </xdr:nvSpPr>
      <xdr:spPr>
        <a:xfrm>
          <a:off x="2476500" y="6315075"/>
          <a:ext cx="352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430</a:t>
          </a:r>
        </a:p>
      </xdr:txBody>
    </xdr:sp>
    <xdr:clientData/>
  </xdr:twoCellAnchor>
  <xdr:twoCellAnchor>
    <xdr:from>
      <xdr:col>4</xdr:col>
      <xdr:colOff>647700</xdr:colOff>
      <xdr:row>37</xdr:row>
      <xdr:rowOff>85725</xdr:rowOff>
    </xdr:from>
    <xdr:to>
      <xdr:col>4</xdr:col>
      <xdr:colOff>647700</xdr:colOff>
      <xdr:row>39</xdr:row>
      <xdr:rowOff>9525</xdr:rowOff>
    </xdr:to>
    <xdr:sp>
      <xdr:nvSpPr>
        <xdr:cNvPr id="8" name="Line 43"/>
        <xdr:cNvSpPr>
          <a:spLocks/>
        </xdr:cNvSpPr>
      </xdr:nvSpPr>
      <xdr:spPr>
        <a:xfrm>
          <a:off x="2581275" y="6096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36</xdr:row>
      <xdr:rowOff>76200</xdr:rowOff>
    </xdr:from>
    <xdr:to>
      <xdr:col>4</xdr:col>
      <xdr:colOff>771525</xdr:colOff>
      <xdr:row>37</xdr:row>
      <xdr:rowOff>95250</xdr:rowOff>
    </xdr:to>
    <xdr:sp>
      <xdr:nvSpPr>
        <xdr:cNvPr id="9" name="Teksti 44"/>
        <xdr:cNvSpPr txBox="1">
          <a:spLocks noChangeArrowheads="1"/>
        </xdr:cNvSpPr>
      </xdr:nvSpPr>
      <xdr:spPr>
        <a:xfrm>
          <a:off x="2190750" y="5924550"/>
          <a:ext cx="5143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4598</a:t>
          </a:r>
        </a:p>
      </xdr:txBody>
    </xdr:sp>
    <xdr:clientData/>
  </xdr:twoCellAnchor>
  <xdr:twoCellAnchor>
    <xdr:from>
      <xdr:col>5</xdr:col>
      <xdr:colOff>219075</xdr:colOff>
      <xdr:row>34</xdr:row>
      <xdr:rowOff>57150</xdr:rowOff>
    </xdr:from>
    <xdr:to>
      <xdr:col>5</xdr:col>
      <xdr:colOff>476250</xdr:colOff>
      <xdr:row>34</xdr:row>
      <xdr:rowOff>57150</xdr:rowOff>
    </xdr:to>
    <xdr:sp>
      <xdr:nvSpPr>
        <xdr:cNvPr id="10" name="Line 69"/>
        <xdr:cNvSpPr>
          <a:spLocks/>
        </xdr:cNvSpPr>
      </xdr:nvSpPr>
      <xdr:spPr>
        <a:xfrm flipH="1">
          <a:off x="2962275" y="5581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33</xdr:row>
      <xdr:rowOff>95250</xdr:rowOff>
    </xdr:from>
    <xdr:to>
      <xdr:col>6</xdr:col>
      <xdr:colOff>161925</xdr:colOff>
      <xdr:row>35</xdr:row>
      <xdr:rowOff>19050</xdr:rowOff>
    </xdr:to>
    <xdr:sp>
      <xdr:nvSpPr>
        <xdr:cNvPr id="11" name="Teksti 70"/>
        <xdr:cNvSpPr txBox="1">
          <a:spLocks noChangeArrowheads="1"/>
        </xdr:cNvSpPr>
      </xdr:nvSpPr>
      <xdr:spPr>
        <a:xfrm>
          <a:off x="3200400" y="5457825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538</a:t>
          </a:r>
        </a:p>
      </xdr:txBody>
    </xdr:sp>
    <xdr:clientData/>
  </xdr:twoCellAnchor>
  <xdr:twoCellAnchor>
    <xdr:from>
      <xdr:col>5</xdr:col>
      <xdr:colOff>304800</xdr:colOff>
      <xdr:row>33</xdr:row>
      <xdr:rowOff>95250</xdr:rowOff>
    </xdr:from>
    <xdr:to>
      <xdr:col>5</xdr:col>
      <xdr:colOff>533400</xdr:colOff>
      <xdr:row>33</xdr:row>
      <xdr:rowOff>95250</xdr:rowOff>
    </xdr:to>
    <xdr:sp>
      <xdr:nvSpPr>
        <xdr:cNvPr id="12" name="Line 72"/>
        <xdr:cNvSpPr>
          <a:spLocks/>
        </xdr:cNvSpPr>
      </xdr:nvSpPr>
      <xdr:spPr>
        <a:xfrm>
          <a:off x="3048000" y="5457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23</xdr:row>
      <xdr:rowOff>47625</xdr:rowOff>
    </xdr:from>
    <xdr:to>
      <xdr:col>5</xdr:col>
      <xdr:colOff>676275</xdr:colOff>
      <xdr:row>23</xdr:row>
      <xdr:rowOff>47625</xdr:rowOff>
    </xdr:to>
    <xdr:sp>
      <xdr:nvSpPr>
        <xdr:cNvPr id="13" name="Line 81"/>
        <xdr:cNvSpPr>
          <a:spLocks/>
        </xdr:cNvSpPr>
      </xdr:nvSpPr>
      <xdr:spPr>
        <a:xfrm flipV="1">
          <a:off x="3181350" y="37909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28</xdr:row>
      <xdr:rowOff>28575</xdr:rowOff>
    </xdr:from>
    <xdr:to>
      <xdr:col>7</xdr:col>
      <xdr:colOff>9525</xdr:colOff>
      <xdr:row>28</xdr:row>
      <xdr:rowOff>28575</xdr:rowOff>
    </xdr:to>
    <xdr:sp>
      <xdr:nvSpPr>
        <xdr:cNvPr id="14" name="Line 82"/>
        <xdr:cNvSpPr>
          <a:spLocks/>
        </xdr:cNvSpPr>
      </xdr:nvSpPr>
      <xdr:spPr>
        <a:xfrm flipV="1">
          <a:off x="4067175" y="4581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95250</xdr:rowOff>
    </xdr:from>
    <xdr:to>
      <xdr:col>5</xdr:col>
      <xdr:colOff>466725</xdr:colOff>
      <xdr:row>23</xdr:row>
      <xdr:rowOff>123825</xdr:rowOff>
    </xdr:to>
    <xdr:sp>
      <xdr:nvSpPr>
        <xdr:cNvPr id="15" name="Teksti 83"/>
        <xdr:cNvSpPr txBox="1">
          <a:spLocks noChangeArrowheads="1"/>
        </xdr:cNvSpPr>
      </xdr:nvSpPr>
      <xdr:spPr>
        <a:xfrm>
          <a:off x="2762250" y="367665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426</a:t>
          </a:r>
        </a:p>
      </xdr:txBody>
    </xdr:sp>
    <xdr:clientData/>
  </xdr:twoCellAnchor>
  <xdr:twoCellAnchor>
    <xdr:from>
      <xdr:col>5</xdr:col>
      <xdr:colOff>657225</xdr:colOff>
      <xdr:row>23</xdr:row>
      <xdr:rowOff>38100</xdr:rowOff>
    </xdr:from>
    <xdr:to>
      <xdr:col>6</xdr:col>
      <xdr:colOff>304800</xdr:colOff>
      <xdr:row>24</xdr:row>
      <xdr:rowOff>57150</xdr:rowOff>
    </xdr:to>
    <xdr:sp>
      <xdr:nvSpPr>
        <xdr:cNvPr id="16" name="Teksti 84"/>
        <xdr:cNvSpPr txBox="1">
          <a:spLocks noChangeArrowheads="1"/>
        </xdr:cNvSpPr>
      </xdr:nvSpPr>
      <xdr:spPr>
        <a:xfrm>
          <a:off x="3400425" y="3781425"/>
          <a:ext cx="4286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1705</a:t>
          </a:r>
        </a:p>
      </xdr:txBody>
    </xdr:sp>
    <xdr:clientData/>
  </xdr:twoCellAnchor>
  <xdr:twoCellAnchor>
    <xdr:from>
      <xdr:col>6</xdr:col>
      <xdr:colOff>476250</xdr:colOff>
      <xdr:row>28</xdr:row>
      <xdr:rowOff>123825</xdr:rowOff>
    </xdr:from>
    <xdr:to>
      <xdr:col>6</xdr:col>
      <xdr:colOff>714375</xdr:colOff>
      <xdr:row>28</xdr:row>
      <xdr:rowOff>123825</xdr:rowOff>
    </xdr:to>
    <xdr:sp>
      <xdr:nvSpPr>
        <xdr:cNvPr id="17" name="Line 86"/>
        <xdr:cNvSpPr>
          <a:spLocks/>
        </xdr:cNvSpPr>
      </xdr:nvSpPr>
      <xdr:spPr>
        <a:xfrm flipH="1" flipV="1">
          <a:off x="4000500" y="4676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23</xdr:row>
      <xdr:rowOff>133350</xdr:rowOff>
    </xdr:from>
    <xdr:to>
      <xdr:col>5</xdr:col>
      <xdr:colOff>609600</xdr:colOff>
      <xdr:row>23</xdr:row>
      <xdr:rowOff>133350</xdr:rowOff>
    </xdr:to>
    <xdr:sp>
      <xdr:nvSpPr>
        <xdr:cNvPr id="18" name="Line 88"/>
        <xdr:cNvSpPr>
          <a:spLocks/>
        </xdr:cNvSpPr>
      </xdr:nvSpPr>
      <xdr:spPr>
        <a:xfrm flipH="1" flipV="1">
          <a:off x="3114675" y="3876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9</xdr:row>
      <xdr:rowOff>19050</xdr:rowOff>
    </xdr:from>
    <xdr:to>
      <xdr:col>8</xdr:col>
      <xdr:colOff>104775</xdr:colOff>
      <xdr:row>9</xdr:row>
      <xdr:rowOff>19050</xdr:rowOff>
    </xdr:to>
    <xdr:sp>
      <xdr:nvSpPr>
        <xdr:cNvPr id="19" name="Line 89"/>
        <xdr:cNvSpPr>
          <a:spLocks/>
        </xdr:cNvSpPr>
      </xdr:nvSpPr>
      <xdr:spPr>
        <a:xfrm flipV="1">
          <a:off x="4924425" y="1495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16</xdr:row>
      <xdr:rowOff>57150</xdr:rowOff>
    </xdr:from>
    <xdr:to>
      <xdr:col>7</xdr:col>
      <xdr:colOff>676275</xdr:colOff>
      <xdr:row>16</xdr:row>
      <xdr:rowOff>57150</xdr:rowOff>
    </xdr:to>
    <xdr:sp>
      <xdr:nvSpPr>
        <xdr:cNvPr id="20" name="Line 90"/>
        <xdr:cNvSpPr>
          <a:spLocks/>
        </xdr:cNvSpPr>
      </xdr:nvSpPr>
      <xdr:spPr>
        <a:xfrm flipV="1">
          <a:off x="4733925" y="26670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26</xdr:row>
      <xdr:rowOff>66675</xdr:rowOff>
    </xdr:from>
    <xdr:to>
      <xdr:col>7</xdr:col>
      <xdr:colOff>419100</xdr:colOff>
      <xdr:row>26</xdr:row>
      <xdr:rowOff>66675</xdr:rowOff>
    </xdr:to>
    <xdr:sp>
      <xdr:nvSpPr>
        <xdr:cNvPr id="21" name="Line 91"/>
        <xdr:cNvSpPr>
          <a:spLocks/>
        </xdr:cNvSpPr>
      </xdr:nvSpPr>
      <xdr:spPr>
        <a:xfrm flipV="1">
          <a:off x="3924300" y="4295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142875</xdr:rowOff>
    </xdr:from>
    <xdr:to>
      <xdr:col>7</xdr:col>
      <xdr:colOff>638175</xdr:colOff>
      <xdr:row>16</xdr:row>
      <xdr:rowOff>142875</xdr:rowOff>
    </xdr:to>
    <xdr:sp>
      <xdr:nvSpPr>
        <xdr:cNvPr id="22" name="Line 92"/>
        <xdr:cNvSpPr>
          <a:spLocks/>
        </xdr:cNvSpPr>
      </xdr:nvSpPr>
      <xdr:spPr>
        <a:xfrm flipH="1" flipV="1">
          <a:off x="4695825" y="275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27</xdr:row>
      <xdr:rowOff>0</xdr:rowOff>
    </xdr:from>
    <xdr:to>
      <xdr:col>7</xdr:col>
      <xdr:colOff>342900</xdr:colOff>
      <xdr:row>27</xdr:row>
      <xdr:rowOff>0</xdr:rowOff>
    </xdr:to>
    <xdr:sp>
      <xdr:nvSpPr>
        <xdr:cNvPr id="23" name="Line 93"/>
        <xdr:cNvSpPr>
          <a:spLocks/>
        </xdr:cNvSpPr>
      </xdr:nvSpPr>
      <xdr:spPr>
        <a:xfrm flipH="1" flipV="1">
          <a:off x="3876675" y="4391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26</xdr:row>
      <xdr:rowOff>9525</xdr:rowOff>
    </xdr:from>
    <xdr:to>
      <xdr:col>8</xdr:col>
      <xdr:colOff>742950</xdr:colOff>
      <xdr:row>26</xdr:row>
      <xdr:rowOff>9525</xdr:rowOff>
    </xdr:to>
    <xdr:sp>
      <xdr:nvSpPr>
        <xdr:cNvPr id="24" name="Line 94"/>
        <xdr:cNvSpPr>
          <a:spLocks/>
        </xdr:cNvSpPr>
      </xdr:nvSpPr>
      <xdr:spPr>
        <a:xfrm flipH="1" flipV="1">
          <a:off x="5562600" y="4238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25</xdr:row>
      <xdr:rowOff>95250</xdr:rowOff>
    </xdr:from>
    <xdr:to>
      <xdr:col>9</xdr:col>
      <xdr:colOff>476250</xdr:colOff>
      <xdr:row>26</xdr:row>
      <xdr:rowOff>114300</xdr:rowOff>
    </xdr:to>
    <xdr:sp>
      <xdr:nvSpPr>
        <xdr:cNvPr id="25" name="Teksti 95"/>
        <xdr:cNvSpPr txBox="1">
          <a:spLocks noChangeArrowheads="1"/>
        </xdr:cNvSpPr>
      </xdr:nvSpPr>
      <xdr:spPr>
        <a:xfrm>
          <a:off x="5848350" y="4162425"/>
          <a:ext cx="7239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5071</a:t>
          </a:r>
        </a:p>
      </xdr:txBody>
    </xdr:sp>
    <xdr:clientData/>
  </xdr:twoCellAnchor>
  <xdr:twoCellAnchor>
    <xdr:from>
      <xdr:col>6</xdr:col>
      <xdr:colOff>219075</xdr:colOff>
      <xdr:row>27</xdr:row>
      <xdr:rowOff>95250</xdr:rowOff>
    </xdr:from>
    <xdr:to>
      <xdr:col>6</xdr:col>
      <xdr:colOff>590550</xdr:colOff>
      <xdr:row>28</xdr:row>
      <xdr:rowOff>104775</xdr:rowOff>
    </xdr:to>
    <xdr:sp>
      <xdr:nvSpPr>
        <xdr:cNvPr id="26" name="Teksti 96"/>
        <xdr:cNvSpPr txBox="1">
          <a:spLocks noChangeArrowheads="1"/>
        </xdr:cNvSpPr>
      </xdr:nvSpPr>
      <xdr:spPr>
        <a:xfrm>
          <a:off x="3743325" y="4486275"/>
          <a:ext cx="3714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134</a:t>
          </a:r>
        </a:p>
      </xdr:txBody>
    </xdr:sp>
    <xdr:clientData/>
  </xdr:twoCellAnchor>
  <xdr:twoCellAnchor>
    <xdr:from>
      <xdr:col>6</xdr:col>
      <xdr:colOff>714375</xdr:colOff>
      <xdr:row>28</xdr:row>
      <xdr:rowOff>28575</xdr:rowOff>
    </xdr:from>
    <xdr:to>
      <xdr:col>7</xdr:col>
      <xdr:colOff>266700</xdr:colOff>
      <xdr:row>29</xdr:row>
      <xdr:rowOff>47625</xdr:rowOff>
    </xdr:to>
    <xdr:sp>
      <xdr:nvSpPr>
        <xdr:cNvPr id="27" name="Teksti 97"/>
        <xdr:cNvSpPr txBox="1">
          <a:spLocks noChangeArrowheads="1"/>
        </xdr:cNvSpPr>
      </xdr:nvSpPr>
      <xdr:spPr>
        <a:xfrm>
          <a:off x="4238625" y="4581525"/>
          <a:ext cx="323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666750</xdr:colOff>
      <xdr:row>16</xdr:row>
      <xdr:rowOff>47625</xdr:rowOff>
    </xdr:from>
    <xdr:to>
      <xdr:col>8</xdr:col>
      <xdr:colOff>419100</xdr:colOff>
      <xdr:row>17</xdr:row>
      <xdr:rowOff>66675</xdr:rowOff>
    </xdr:to>
    <xdr:sp>
      <xdr:nvSpPr>
        <xdr:cNvPr id="28" name="Teksti 98"/>
        <xdr:cNvSpPr txBox="1">
          <a:spLocks noChangeArrowheads="1"/>
        </xdr:cNvSpPr>
      </xdr:nvSpPr>
      <xdr:spPr>
        <a:xfrm>
          <a:off x="4962525" y="2657475"/>
          <a:ext cx="5143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461</a:t>
          </a:r>
        </a:p>
      </xdr:txBody>
    </xdr:sp>
    <xdr:clientData/>
  </xdr:twoCellAnchor>
  <xdr:twoCellAnchor>
    <xdr:from>
      <xdr:col>7</xdr:col>
      <xdr:colOff>371475</xdr:colOff>
      <xdr:row>26</xdr:row>
      <xdr:rowOff>66675</xdr:rowOff>
    </xdr:from>
    <xdr:to>
      <xdr:col>8</xdr:col>
      <xdr:colOff>123825</xdr:colOff>
      <xdr:row>27</xdr:row>
      <xdr:rowOff>85725</xdr:rowOff>
    </xdr:to>
    <xdr:sp>
      <xdr:nvSpPr>
        <xdr:cNvPr id="29" name="Teksti 99"/>
        <xdr:cNvSpPr txBox="1">
          <a:spLocks noChangeArrowheads="1"/>
        </xdr:cNvSpPr>
      </xdr:nvSpPr>
      <xdr:spPr>
        <a:xfrm>
          <a:off x="4667250" y="4295775"/>
          <a:ext cx="5143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364</a:t>
          </a:r>
        </a:p>
      </xdr:txBody>
    </xdr:sp>
    <xdr:clientData/>
  </xdr:twoCellAnchor>
  <xdr:twoCellAnchor>
    <xdr:from>
      <xdr:col>5</xdr:col>
      <xdr:colOff>752475</xdr:colOff>
      <xdr:row>25</xdr:row>
      <xdr:rowOff>133350</xdr:rowOff>
    </xdr:from>
    <xdr:to>
      <xdr:col>6</xdr:col>
      <xdr:colOff>409575</xdr:colOff>
      <xdr:row>26</xdr:row>
      <xdr:rowOff>142875</xdr:rowOff>
    </xdr:to>
    <xdr:sp>
      <xdr:nvSpPr>
        <xdr:cNvPr id="30" name="Teksti 100"/>
        <xdr:cNvSpPr txBox="1">
          <a:spLocks noChangeArrowheads="1"/>
        </xdr:cNvSpPr>
      </xdr:nvSpPr>
      <xdr:spPr>
        <a:xfrm>
          <a:off x="3495675" y="4200525"/>
          <a:ext cx="438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1046</a:t>
          </a:r>
        </a:p>
      </xdr:txBody>
    </xdr:sp>
    <xdr:clientData/>
  </xdr:twoCellAnchor>
  <xdr:twoCellAnchor>
    <xdr:from>
      <xdr:col>6</xdr:col>
      <xdr:colOff>628650</xdr:colOff>
      <xdr:row>15</xdr:row>
      <xdr:rowOff>114300</xdr:rowOff>
    </xdr:from>
    <xdr:to>
      <xdr:col>7</xdr:col>
      <xdr:colOff>438150</xdr:colOff>
      <xdr:row>17</xdr:row>
      <xdr:rowOff>19050</xdr:rowOff>
    </xdr:to>
    <xdr:sp>
      <xdr:nvSpPr>
        <xdr:cNvPr id="31" name="Teksti 101"/>
        <xdr:cNvSpPr txBox="1">
          <a:spLocks noChangeArrowheads="1"/>
        </xdr:cNvSpPr>
      </xdr:nvSpPr>
      <xdr:spPr>
        <a:xfrm>
          <a:off x="4152900" y="2562225"/>
          <a:ext cx="5810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5557</a:t>
          </a:r>
        </a:p>
      </xdr:txBody>
    </xdr:sp>
    <xdr:clientData/>
  </xdr:twoCellAnchor>
  <xdr:twoCellAnchor>
    <xdr:from>
      <xdr:col>7</xdr:col>
      <xdr:colOff>504825</xdr:colOff>
      <xdr:row>9</xdr:row>
      <xdr:rowOff>114300</xdr:rowOff>
    </xdr:from>
    <xdr:to>
      <xdr:col>7</xdr:col>
      <xdr:colOff>742950</xdr:colOff>
      <xdr:row>9</xdr:row>
      <xdr:rowOff>114300</xdr:rowOff>
    </xdr:to>
    <xdr:sp>
      <xdr:nvSpPr>
        <xdr:cNvPr id="32" name="Line 102"/>
        <xdr:cNvSpPr>
          <a:spLocks/>
        </xdr:cNvSpPr>
      </xdr:nvSpPr>
      <xdr:spPr>
        <a:xfrm flipH="1" flipV="1">
          <a:off x="4800600" y="1590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28575</xdr:rowOff>
    </xdr:from>
    <xdr:to>
      <xdr:col>8</xdr:col>
      <xdr:colOff>781050</xdr:colOff>
      <xdr:row>12</xdr:row>
      <xdr:rowOff>104775</xdr:rowOff>
    </xdr:to>
    <xdr:sp>
      <xdr:nvSpPr>
        <xdr:cNvPr id="33" name="Teksti 103"/>
        <xdr:cNvSpPr txBox="1">
          <a:spLocks noChangeArrowheads="1"/>
        </xdr:cNvSpPr>
      </xdr:nvSpPr>
      <xdr:spPr>
        <a:xfrm>
          <a:off x="5429250" y="1828800"/>
          <a:ext cx="4095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138
</a:t>
          </a:r>
        </a:p>
      </xdr:txBody>
    </xdr:sp>
    <xdr:clientData/>
  </xdr:twoCellAnchor>
  <xdr:twoCellAnchor>
    <xdr:from>
      <xdr:col>7</xdr:col>
      <xdr:colOff>361950</xdr:colOff>
      <xdr:row>8</xdr:row>
      <xdr:rowOff>85725</xdr:rowOff>
    </xdr:from>
    <xdr:to>
      <xdr:col>7</xdr:col>
      <xdr:colOff>666750</xdr:colOff>
      <xdr:row>9</xdr:row>
      <xdr:rowOff>104775</xdr:rowOff>
    </xdr:to>
    <xdr:sp>
      <xdr:nvSpPr>
        <xdr:cNvPr id="34" name="Teksti 104"/>
        <xdr:cNvSpPr txBox="1">
          <a:spLocks noChangeArrowheads="1"/>
        </xdr:cNvSpPr>
      </xdr:nvSpPr>
      <xdr:spPr>
        <a:xfrm>
          <a:off x="4657725" y="1400175"/>
          <a:ext cx="3048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twoCellAnchor>
  <xdr:twoCellAnchor>
    <xdr:from>
      <xdr:col>7</xdr:col>
      <xdr:colOff>723900</xdr:colOff>
      <xdr:row>9</xdr:row>
      <xdr:rowOff>19050</xdr:rowOff>
    </xdr:from>
    <xdr:to>
      <xdr:col>8</xdr:col>
      <xdr:colOff>333375</xdr:colOff>
      <xdr:row>10</xdr:row>
      <xdr:rowOff>38100</xdr:rowOff>
    </xdr:to>
    <xdr:sp>
      <xdr:nvSpPr>
        <xdr:cNvPr id="35" name="Teksti 105"/>
        <xdr:cNvSpPr txBox="1">
          <a:spLocks noChangeArrowheads="1"/>
        </xdr:cNvSpPr>
      </xdr:nvSpPr>
      <xdr:spPr>
        <a:xfrm>
          <a:off x="5019675" y="1495425"/>
          <a:ext cx="3714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twoCellAnchor>
  <xdr:twoCellAnchor>
    <xdr:from>
      <xdr:col>8</xdr:col>
      <xdr:colOff>104775</xdr:colOff>
      <xdr:row>11</xdr:row>
      <xdr:rowOff>114300</xdr:rowOff>
    </xdr:from>
    <xdr:to>
      <xdr:col>8</xdr:col>
      <xdr:colOff>342900</xdr:colOff>
      <xdr:row>11</xdr:row>
      <xdr:rowOff>114300</xdr:rowOff>
    </xdr:to>
    <xdr:sp>
      <xdr:nvSpPr>
        <xdr:cNvPr id="36" name="Line 106"/>
        <xdr:cNvSpPr>
          <a:spLocks/>
        </xdr:cNvSpPr>
      </xdr:nvSpPr>
      <xdr:spPr>
        <a:xfrm flipH="1" flipV="1">
          <a:off x="5162550" y="1914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12</xdr:row>
      <xdr:rowOff>76200</xdr:rowOff>
    </xdr:from>
    <xdr:to>
      <xdr:col>7</xdr:col>
      <xdr:colOff>238125</xdr:colOff>
      <xdr:row>13</xdr:row>
      <xdr:rowOff>95250</xdr:rowOff>
    </xdr:to>
    <xdr:sp>
      <xdr:nvSpPr>
        <xdr:cNvPr id="37" name="Teksti 115"/>
        <xdr:cNvSpPr txBox="1">
          <a:spLocks noChangeArrowheads="1"/>
        </xdr:cNvSpPr>
      </xdr:nvSpPr>
      <xdr:spPr>
        <a:xfrm>
          <a:off x="4200525" y="2038350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647700</xdr:colOff>
      <xdr:row>31</xdr:row>
      <xdr:rowOff>114300</xdr:rowOff>
    </xdr:from>
    <xdr:to>
      <xdr:col>4</xdr:col>
      <xdr:colOff>647700</xdr:colOff>
      <xdr:row>34</xdr:row>
      <xdr:rowOff>142875</xdr:rowOff>
    </xdr:to>
    <xdr:sp>
      <xdr:nvSpPr>
        <xdr:cNvPr id="38" name="Line 118"/>
        <xdr:cNvSpPr>
          <a:spLocks/>
        </xdr:cNvSpPr>
      </xdr:nvSpPr>
      <xdr:spPr>
        <a:xfrm>
          <a:off x="2581275" y="5153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36</xdr:row>
      <xdr:rowOff>114300</xdr:rowOff>
    </xdr:from>
    <xdr:to>
      <xdr:col>5</xdr:col>
      <xdr:colOff>638175</xdr:colOff>
      <xdr:row>36</xdr:row>
      <xdr:rowOff>114300</xdr:rowOff>
    </xdr:to>
    <xdr:sp>
      <xdr:nvSpPr>
        <xdr:cNvPr id="39" name="Line 119"/>
        <xdr:cNvSpPr>
          <a:spLocks/>
        </xdr:cNvSpPr>
      </xdr:nvSpPr>
      <xdr:spPr>
        <a:xfrm>
          <a:off x="3152775" y="59626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36</xdr:row>
      <xdr:rowOff>0</xdr:rowOff>
    </xdr:from>
    <xdr:to>
      <xdr:col>5</xdr:col>
      <xdr:colOff>447675</xdr:colOff>
      <xdr:row>37</xdr:row>
      <xdr:rowOff>85725</xdr:rowOff>
    </xdr:to>
    <xdr:sp>
      <xdr:nvSpPr>
        <xdr:cNvPr id="40" name="Teksti 120"/>
        <xdr:cNvSpPr txBox="1">
          <a:spLocks noChangeArrowheads="1"/>
        </xdr:cNvSpPr>
      </xdr:nvSpPr>
      <xdr:spPr>
        <a:xfrm>
          <a:off x="2695575" y="5848350"/>
          <a:ext cx="4953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970</a:t>
          </a:r>
        </a:p>
      </xdr:txBody>
    </xdr:sp>
    <xdr:clientData/>
  </xdr:twoCellAnchor>
  <xdr:twoCellAnchor>
    <xdr:from>
      <xdr:col>4</xdr:col>
      <xdr:colOff>238125</xdr:colOff>
      <xdr:row>30</xdr:row>
      <xdr:rowOff>95250</xdr:rowOff>
    </xdr:from>
    <xdr:to>
      <xdr:col>4</xdr:col>
      <xdr:colOff>771525</xdr:colOff>
      <xdr:row>31</xdr:row>
      <xdr:rowOff>95250</xdr:rowOff>
    </xdr:to>
    <xdr:sp>
      <xdr:nvSpPr>
        <xdr:cNvPr id="41" name="Teksti 121"/>
        <xdr:cNvSpPr txBox="1">
          <a:spLocks noChangeArrowheads="1"/>
        </xdr:cNvSpPr>
      </xdr:nvSpPr>
      <xdr:spPr>
        <a:xfrm>
          <a:off x="2171700" y="497205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2759</a:t>
          </a:r>
        </a:p>
      </xdr:txBody>
    </xdr:sp>
    <xdr:clientData/>
  </xdr:twoCellAnchor>
  <xdr:twoCellAnchor>
    <xdr:from>
      <xdr:col>5</xdr:col>
      <xdr:colOff>533400</xdr:colOff>
      <xdr:row>36</xdr:row>
      <xdr:rowOff>114300</xdr:rowOff>
    </xdr:from>
    <xdr:to>
      <xdr:col>6</xdr:col>
      <xdr:colOff>295275</xdr:colOff>
      <xdr:row>38</xdr:row>
      <xdr:rowOff>9525</xdr:rowOff>
    </xdr:to>
    <xdr:sp>
      <xdr:nvSpPr>
        <xdr:cNvPr id="42" name="Teksti 122"/>
        <xdr:cNvSpPr txBox="1">
          <a:spLocks noChangeArrowheads="1"/>
        </xdr:cNvSpPr>
      </xdr:nvSpPr>
      <xdr:spPr>
        <a:xfrm>
          <a:off x="3276600" y="5962650"/>
          <a:ext cx="5429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1374</a:t>
          </a:r>
        </a:p>
      </xdr:txBody>
    </xdr:sp>
    <xdr:clientData/>
  </xdr:twoCellAnchor>
  <xdr:twoCellAnchor>
    <xdr:from>
      <xdr:col>5</xdr:col>
      <xdr:colOff>266700</xdr:colOff>
      <xdr:row>37</xdr:row>
      <xdr:rowOff>57150</xdr:rowOff>
    </xdr:from>
    <xdr:to>
      <xdr:col>5</xdr:col>
      <xdr:colOff>571500</xdr:colOff>
      <xdr:row>37</xdr:row>
      <xdr:rowOff>57150</xdr:rowOff>
    </xdr:to>
    <xdr:sp>
      <xdr:nvSpPr>
        <xdr:cNvPr id="43" name="Line 125"/>
        <xdr:cNvSpPr>
          <a:spLocks/>
        </xdr:cNvSpPr>
      </xdr:nvSpPr>
      <xdr:spPr>
        <a:xfrm flipH="1">
          <a:off x="3009900" y="6067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31</xdr:row>
      <xdr:rowOff>9525</xdr:rowOff>
    </xdr:from>
    <xdr:to>
      <xdr:col>4</xdr:col>
      <xdr:colOff>752475</xdr:colOff>
      <xdr:row>34</xdr:row>
      <xdr:rowOff>76200</xdr:rowOff>
    </xdr:to>
    <xdr:sp>
      <xdr:nvSpPr>
        <xdr:cNvPr id="44" name="Line 126"/>
        <xdr:cNvSpPr>
          <a:spLocks/>
        </xdr:cNvSpPr>
      </xdr:nvSpPr>
      <xdr:spPr>
        <a:xfrm flipH="1" flipV="1">
          <a:off x="2686050" y="50482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34</xdr:row>
      <xdr:rowOff>104775</xdr:rowOff>
    </xdr:from>
    <xdr:to>
      <xdr:col>5</xdr:col>
      <xdr:colOff>295275</xdr:colOff>
      <xdr:row>35</xdr:row>
      <xdr:rowOff>104775</xdr:rowOff>
    </xdr:to>
    <xdr:sp>
      <xdr:nvSpPr>
        <xdr:cNvPr id="45" name="Teksti 127"/>
        <xdr:cNvSpPr txBox="1">
          <a:spLocks noChangeArrowheads="1"/>
        </xdr:cNvSpPr>
      </xdr:nvSpPr>
      <xdr:spPr>
        <a:xfrm>
          <a:off x="2562225" y="5629275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622</a:t>
          </a:r>
        </a:p>
      </xdr:txBody>
    </xdr:sp>
    <xdr:clientData/>
  </xdr:twoCellAnchor>
  <xdr:twoCellAnchor>
    <xdr:from>
      <xdr:col>5</xdr:col>
      <xdr:colOff>533400</xdr:colOff>
      <xdr:row>38</xdr:row>
      <xdr:rowOff>47625</xdr:rowOff>
    </xdr:from>
    <xdr:to>
      <xdr:col>5</xdr:col>
      <xdr:colOff>533400</xdr:colOff>
      <xdr:row>41</xdr:row>
      <xdr:rowOff>57150</xdr:rowOff>
    </xdr:to>
    <xdr:sp>
      <xdr:nvSpPr>
        <xdr:cNvPr id="46" name="Line 128"/>
        <xdr:cNvSpPr>
          <a:spLocks/>
        </xdr:cNvSpPr>
      </xdr:nvSpPr>
      <xdr:spPr>
        <a:xfrm flipV="1">
          <a:off x="3276600" y="62198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40</xdr:row>
      <xdr:rowOff>85725</xdr:rowOff>
    </xdr:from>
    <xdr:to>
      <xdr:col>5</xdr:col>
      <xdr:colOff>409575</xdr:colOff>
      <xdr:row>42</xdr:row>
      <xdr:rowOff>38100</xdr:rowOff>
    </xdr:to>
    <xdr:sp>
      <xdr:nvSpPr>
        <xdr:cNvPr id="47" name="Teksti 129"/>
        <xdr:cNvSpPr txBox="1">
          <a:spLocks noChangeArrowheads="1"/>
        </xdr:cNvSpPr>
      </xdr:nvSpPr>
      <xdr:spPr>
        <a:xfrm>
          <a:off x="2800350" y="6581775"/>
          <a:ext cx="3524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93</a:t>
          </a:r>
        </a:p>
      </xdr:txBody>
    </xdr:sp>
    <xdr:clientData/>
  </xdr:twoCellAnchor>
  <xdr:twoCellAnchor>
    <xdr:from>
      <xdr:col>5</xdr:col>
      <xdr:colOff>361950</xdr:colOff>
      <xdr:row>41</xdr:row>
      <xdr:rowOff>57150</xdr:rowOff>
    </xdr:from>
    <xdr:to>
      <xdr:col>5</xdr:col>
      <xdr:colOff>533400</xdr:colOff>
      <xdr:row>41</xdr:row>
      <xdr:rowOff>57150</xdr:rowOff>
    </xdr:to>
    <xdr:sp>
      <xdr:nvSpPr>
        <xdr:cNvPr id="48" name="Line 134"/>
        <xdr:cNvSpPr>
          <a:spLocks/>
        </xdr:cNvSpPr>
      </xdr:nvSpPr>
      <xdr:spPr>
        <a:xfrm>
          <a:off x="3105150" y="67151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9</xdr:row>
      <xdr:rowOff>38100</xdr:rowOff>
    </xdr:from>
    <xdr:to>
      <xdr:col>8</xdr:col>
      <xdr:colOff>495300</xdr:colOff>
      <xdr:row>10</xdr:row>
      <xdr:rowOff>76200</xdr:rowOff>
    </xdr:to>
    <xdr:sp>
      <xdr:nvSpPr>
        <xdr:cNvPr id="49" name="Line 135"/>
        <xdr:cNvSpPr>
          <a:spLocks/>
        </xdr:cNvSpPr>
      </xdr:nvSpPr>
      <xdr:spPr>
        <a:xfrm flipH="1" flipV="1">
          <a:off x="5353050" y="15144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9</xdr:row>
      <xdr:rowOff>152400</xdr:rowOff>
    </xdr:from>
    <xdr:to>
      <xdr:col>8</xdr:col>
      <xdr:colOff>847725</xdr:colOff>
      <xdr:row>11</xdr:row>
      <xdr:rowOff>28575</xdr:rowOff>
    </xdr:to>
    <xdr:sp>
      <xdr:nvSpPr>
        <xdr:cNvPr id="50" name="Teksti 136"/>
        <xdr:cNvSpPr txBox="1">
          <a:spLocks noChangeArrowheads="1"/>
        </xdr:cNvSpPr>
      </xdr:nvSpPr>
      <xdr:spPr>
        <a:xfrm>
          <a:off x="5534025" y="1628775"/>
          <a:ext cx="3714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232</a:t>
          </a:r>
        </a:p>
      </xdr:txBody>
    </xdr:sp>
    <xdr:clientData/>
  </xdr:twoCellAnchor>
  <xdr:twoCellAnchor>
    <xdr:from>
      <xdr:col>5</xdr:col>
      <xdr:colOff>628650</xdr:colOff>
      <xdr:row>39</xdr:row>
      <xdr:rowOff>38100</xdr:rowOff>
    </xdr:from>
    <xdr:to>
      <xdr:col>5</xdr:col>
      <xdr:colOff>628650</xdr:colOff>
      <xdr:row>41</xdr:row>
      <xdr:rowOff>123825</xdr:rowOff>
    </xdr:to>
    <xdr:sp>
      <xdr:nvSpPr>
        <xdr:cNvPr id="51" name="Line 137"/>
        <xdr:cNvSpPr>
          <a:spLocks/>
        </xdr:cNvSpPr>
      </xdr:nvSpPr>
      <xdr:spPr>
        <a:xfrm>
          <a:off x="3371850" y="63722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41</xdr:row>
      <xdr:rowOff>123825</xdr:rowOff>
    </xdr:from>
    <xdr:to>
      <xdr:col>5</xdr:col>
      <xdr:colOff>628650</xdr:colOff>
      <xdr:row>41</xdr:row>
      <xdr:rowOff>123825</xdr:rowOff>
    </xdr:to>
    <xdr:sp>
      <xdr:nvSpPr>
        <xdr:cNvPr id="52" name="Line 138"/>
        <xdr:cNvSpPr>
          <a:spLocks/>
        </xdr:cNvSpPr>
      </xdr:nvSpPr>
      <xdr:spPr>
        <a:xfrm flipH="1">
          <a:off x="2914650" y="6781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9525</xdr:rowOff>
    </xdr:from>
    <xdr:to>
      <xdr:col>6</xdr:col>
      <xdr:colOff>171450</xdr:colOff>
      <xdr:row>39</xdr:row>
      <xdr:rowOff>28575</xdr:rowOff>
    </xdr:to>
    <xdr:sp>
      <xdr:nvSpPr>
        <xdr:cNvPr id="53" name="Teksti 139"/>
        <xdr:cNvSpPr txBox="1">
          <a:spLocks noChangeArrowheads="1"/>
        </xdr:cNvSpPr>
      </xdr:nvSpPr>
      <xdr:spPr>
        <a:xfrm>
          <a:off x="3257550" y="6181725"/>
          <a:ext cx="438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1312</a:t>
          </a:r>
        </a:p>
      </xdr:txBody>
    </xdr:sp>
    <xdr:clientData/>
  </xdr:twoCellAnchor>
  <xdr:twoCellAnchor>
    <xdr:from>
      <xdr:col>5</xdr:col>
      <xdr:colOff>409575</xdr:colOff>
      <xdr:row>38</xdr:row>
      <xdr:rowOff>133350</xdr:rowOff>
    </xdr:from>
    <xdr:to>
      <xdr:col>5</xdr:col>
      <xdr:colOff>409575</xdr:colOff>
      <xdr:row>40</xdr:row>
      <xdr:rowOff>0</xdr:rowOff>
    </xdr:to>
    <xdr:sp>
      <xdr:nvSpPr>
        <xdr:cNvPr id="54" name="Line 141"/>
        <xdr:cNvSpPr>
          <a:spLocks/>
        </xdr:cNvSpPr>
      </xdr:nvSpPr>
      <xdr:spPr>
        <a:xfrm flipV="1">
          <a:off x="3152775" y="6305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39</xdr:row>
      <xdr:rowOff>95250</xdr:rowOff>
    </xdr:from>
    <xdr:to>
      <xdr:col>5</xdr:col>
      <xdr:colOff>247650</xdr:colOff>
      <xdr:row>40</xdr:row>
      <xdr:rowOff>66675</xdr:rowOff>
    </xdr:to>
    <xdr:sp>
      <xdr:nvSpPr>
        <xdr:cNvPr id="55" name="Line 142"/>
        <xdr:cNvSpPr>
          <a:spLocks/>
        </xdr:cNvSpPr>
      </xdr:nvSpPr>
      <xdr:spPr>
        <a:xfrm flipH="1">
          <a:off x="2990850" y="6429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38</xdr:row>
      <xdr:rowOff>95250</xdr:rowOff>
    </xdr:from>
    <xdr:to>
      <xdr:col>5</xdr:col>
      <xdr:colOff>419100</xdr:colOff>
      <xdr:row>39</xdr:row>
      <xdr:rowOff>133350</xdr:rowOff>
    </xdr:to>
    <xdr:sp>
      <xdr:nvSpPr>
        <xdr:cNvPr id="56" name="Teksti 143"/>
        <xdr:cNvSpPr txBox="1">
          <a:spLocks noChangeArrowheads="1"/>
        </xdr:cNvSpPr>
      </xdr:nvSpPr>
      <xdr:spPr>
        <a:xfrm>
          <a:off x="2819400" y="6267450"/>
          <a:ext cx="3429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837</a:t>
          </a:r>
        </a:p>
      </xdr:txBody>
    </xdr:sp>
    <xdr:clientData/>
  </xdr:twoCellAnchor>
  <xdr:twoCellAnchor>
    <xdr:from>
      <xdr:col>5</xdr:col>
      <xdr:colOff>257175</xdr:colOff>
      <xdr:row>39</xdr:row>
      <xdr:rowOff>123825</xdr:rowOff>
    </xdr:from>
    <xdr:to>
      <xdr:col>5</xdr:col>
      <xdr:colOff>628650</xdr:colOff>
      <xdr:row>40</xdr:row>
      <xdr:rowOff>133350</xdr:rowOff>
    </xdr:to>
    <xdr:sp>
      <xdr:nvSpPr>
        <xdr:cNvPr id="57" name="Teksti 144"/>
        <xdr:cNvSpPr txBox="1">
          <a:spLocks noChangeArrowheads="1"/>
        </xdr:cNvSpPr>
      </xdr:nvSpPr>
      <xdr:spPr>
        <a:xfrm>
          <a:off x="3000375" y="6457950"/>
          <a:ext cx="3714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191</a:t>
          </a:r>
        </a:p>
      </xdr:txBody>
    </xdr:sp>
    <xdr:clientData/>
  </xdr:twoCellAnchor>
  <xdr:twoCellAnchor>
    <xdr:from>
      <xdr:col>4</xdr:col>
      <xdr:colOff>771525</xdr:colOff>
      <xdr:row>32</xdr:row>
      <xdr:rowOff>152400</xdr:rowOff>
    </xdr:from>
    <xdr:to>
      <xdr:col>5</xdr:col>
      <xdr:colOff>352425</xdr:colOff>
      <xdr:row>33</xdr:row>
      <xdr:rowOff>152400</xdr:rowOff>
    </xdr:to>
    <xdr:sp>
      <xdr:nvSpPr>
        <xdr:cNvPr id="58" name="Teksti 73"/>
        <xdr:cNvSpPr txBox="1">
          <a:spLocks noChangeArrowheads="1"/>
        </xdr:cNvSpPr>
      </xdr:nvSpPr>
      <xdr:spPr>
        <a:xfrm>
          <a:off x="2705100" y="5353050"/>
          <a:ext cx="3905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644 </a:t>
          </a:r>
        </a:p>
      </xdr:txBody>
    </xdr:sp>
    <xdr:clientData/>
  </xdr:twoCellAnchor>
  <xdr:twoCellAnchor>
    <xdr:from>
      <xdr:col>5</xdr:col>
      <xdr:colOff>390525</xdr:colOff>
      <xdr:row>28</xdr:row>
      <xdr:rowOff>76200</xdr:rowOff>
    </xdr:from>
    <xdr:to>
      <xdr:col>5</xdr:col>
      <xdr:colOff>628650</xdr:colOff>
      <xdr:row>28</xdr:row>
      <xdr:rowOff>76200</xdr:rowOff>
    </xdr:to>
    <xdr:sp>
      <xdr:nvSpPr>
        <xdr:cNvPr id="59" name="Line 145"/>
        <xdr:cNvSpPr>
          <a:spLocks/>
        </xdr:cNvSpPr>
      </xdr:nvSpPr>
      <xdr:spPr>
        <a:xfrm flipV="1">
          <a:off x="31337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27</xdr:row>
      <xdr:rowOff>123825</xdr:rowOff>
    </xdr:from>
    <xdr:to>
      <xdr:col>5</xdr:col>
      <xdr:colOff>419100</xdr:colOff>
      <xdr:row>28</xdr:row>
      <xdr:rowOff>152400</xdr:rowOff>
    </xdr:to>
    <xdr:sp>
      <xdr:nvSpPr>
        <xdr:cNvPr id="60" name="Teksti 146"/>
        <xdr:cNvSpPr txBox="1">
          <a:spLocks noChangeArrowheads="1"/>
        </xdr:cNvSpPr>
      </xdr:nvSpPr>
      <xdr:spPr>
        <a:xfrm>
          <a:off x="2714625" y="451485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4463</a:t>
          </a:r>
        </a:p>
      </xdr:txBody>
    </xdr:sp>
    <xdr:clientData/>
  </xdr:twoCellAnchor>
  <xdr:twoCellAnchor>
    <xdr:from>
      <xdr:col>5</xdr:col>
      <xdr:colOff>609600</xdr:colOff>
      <xdr:row>28</xdr:row>
      <xdr:rowOff>66675</xdr:rowOff>
    </xdr:from>
    <xdr:to>
      <xdr:col>6</xdr:col>
      <xdr:colOff>276225</xdr:colOff>
      <xdr:row>29</xdr:row>
      <xdr:rowOff>95250</xdr:rowOff>
    </xdr:to>
    <xdr:sp>
      <xdr:nvSpPr>
        <xdr:cNvPr id="61" name="Teksti 147"/>
        <xdr:cNvSpPr txBox="1">
          <a:spLocks noChangeArrowheads="1"/>
        </xdr:cNvSpPr>
      </xdr:nvSpPr>
      <xdr:spPr>
        <a:xfrm>
          <a:off x="3352800" y="461962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3120</a:t>
          </a:r>
        </a:p>
      </xdr:txBody>
    </xdr:sp>
    <xdr:clientData/>
  </xdr:twoCellAnchor>
  <xdr:twoCellAnchor>
    <xdr:from>
      <xdr:col>5</xdr:col>
      <xdr:colOff>323850</xdr:colOff>
      <xdr:row>29</xdr:row>
      <xdr:rowOff>0</xdr:rowOff>
    </xdr:from>
    <xdr:to>
      <xdr:col>5</xdr:col>
      <xdr:colOff>561975</xdr:colOff>
      <xdr:row>29</xdr:row>
      <xdr:rowOff>0</xdr:rowOff>
    </xdr:to>
    <xdr:sp>
      <xdr:nvSpPr>
        <xdr:cNvPr id="62" name="Line 148"/>
        <xdr:cNvSpPr>
          <a:spLocks/>
        </xdr:cNvSpPr>
      </xdr:nvSpPr>
      <xdr:spPr>
        <a:xfrm flipH="1" flipV="1">
          <a:off x="3067050" y="4714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13</xdr:row>
      <xdr:rowOff>123825</xdr:rowOff>
    </xdr:from>
    <xdr:to>
      <xdr:col>6</xdr:col>
      <xdr:colOff>523875</xdr:colOff>
      <xdr:row>13</xdr:row>
      <xdr:rowOff>133350</xdr:rowOff>
    </xdr:to>
    <xdr:sp>
      <xdr:nvSpPr>
        <xdr:cNvPr id="63" name="Line 153"/>
        <xdr:cNvSpPr>
          <a:spLocks/>
        </xdr:cNvSpPr>
      </xdr:nvSpPr>
      <xdr:spPr>
        <a:xfrm flipV="1">
          <a:off x="3810000" y="224790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13</xdr:row>
      <xdr:rowOff>9525</xdr:rowOff>
    </xdr:from>
    <xdr:to>
      <xdr:col>6</xdr:col>
      <xdr:colOff>314325</xdr:colOff>
      <xdr:row>14</xdr:row>
      <xdr:rowOff>38100</xdr:rowOff>
    </xdr:to>
    <xdr:sp>
      <xdr:nvSpPr>
        <xdr:cNvPr id="64" name="Teksti 154"/>
        <xdr:cNvSpPr txBox="1">
          <a:spLocks noChangeArrowheads="1"/>
        </xdr:cNvSpPr>
      </xdr:nvSpPr>
      <xdr:spPr>
        <a:xfrm>
          <a:off x="3390900" y="213360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1015
</a:t>
          </a:r>
        </a:p>
      </xdr:txBody>
    </xdr:sp>
    <xdr:clientData/>
  </xdr:twoCellAnchor>
  <xdr:twoCellAnchor>
    <xdr:from>
      <xdr:col>6</xdr:col>
      <xdr:colOff>504825</xdr:colOff>
      <xdr:row>13</xdr:row>
      <xdr:rowOff>114300</xdr:rowOff>
    </xdr:from>
    <xdr:to>
      <xdr:col>7</xdr:col>
      <xdr:colOff>161925</xdr:colOff>
      <xdr:row>14</xdr:row>
      <xdr:rowOff>133350</xdr:rowOff>
    </xdr:to>
    <xdr:sp>
      <xdr:nvSpPr>
        <xdr:cNvPr id="65" name="Teksti 155"/>
        <xdr:cNvSpPr txBox="1">
          <a:spLocks noChangeArrowheads="1"/>
        </xdr:cNvSpPr>
      </xdr:nvSpPr>
      <xdr:spPr>
        <a:xfrm>
          <a:off x="4029075" y="2238375"/>
          <a:ext cx="4286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1104</a:t>
          </a:r>
        </a:p>
      </xdr:txBody>
    </xdr:sp>
    <xdr:clientData/>
  </xdr:twoCellAnchor>
  <xdr:twoCellAnchor>
    <xdr:from>
      <xdr:col>6</xdr:col>
      <xdr:colOff>219075</xdr:colOff>
      <xdr:row>14</xdr:row>
      <xdr:rowOff>47625</xdr:rowOff>
    </xdr:from>
    <xdr:to>
      <xdr:col>6</xdr:col>
      <xdr:colOff>457200</xdr:colOff>
      <xdr:row>14</xdr:row>
      <xdr:rowOff>57150</xdr:rowOff>
    </xdr:to>
    <xdr:sp>
      <xdr:nvSpPr>
        <xdr:cNvPr id="66" name="Line 156"/>
        <xdr:cNvSpPr>
          <a:spLocks/>
        </xdr:cNvSpPr>
      </xdr:nvSpPr>
      <xdr:spPr>
        <a:xfrm flipH="1" flipV="1">
          <a:off x="3743325" y="23336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104775</xdr:colOff>
      <xdr:row>38</xdr:row>
      <xdr:rowOff>28575</xdr:rowOff>
    </xdr:to>
    <xdr:sp>
      <xdr:nvSpPr>
        <xdr:cNvPr id="67" name="Line 157"/>
        <xdr:cNvSpPr>
          <a:spLocks/>
        </xdr:cNvSpPr>
      </xdr:nvSpPr>
      <xdr:spPr>
        <a:xfrm flipH="1">
          <a:off x="3629025" y="5924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35</xdr:row>
      <xdr:rowOff>76200</xdr:rowOff>
    </xdr:from>
    <xdr:to>
      <xdr:col>6</xdr:col>
      <xdr:colOff>342900</xdr:colOff>
      <xdr:row>36</xdr:row>
      <xdr:rowOff>123825</xdr:rowOff>
    </xdr:to>
    <xdr:sp>
      <xdr:nvSpPr>
        <xdr:cNvPr id="68" name="Teksti 143"/>
        <xdr:cNvSpPr txBox="1">
          <a:spLocks noChangeArrowheads="1"/>
        </xdr:cNvSpPr>
      </xdr:nvSpPr>
      <xdr:spPr>
        <a:xfrm>
          <a:off x="3476625" y="5762625"/>
          <a:ext cx="390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134</a:t>
          </a:r>
        </a:p>
      </xdr:txBody>
    </xdr:sp>
    <xdr:clientData/>
  </xdr:twoCellAnchor>
  <xdr:twoCellAnchor>
    <xdr:from>
      <xdr:col>6</xdr:col>
      <xdr:colOff>190500</xdr:colOff>
      <xdr:row>36</xdr:row>
      <xdr:rowOff>104775</xdr:rowOff>
    </xdr:from>
    <xdr:to>
      <xdr:col>6</xdr:col>
      <xdr:colOff>190500</xdr:colOff>
      <xdr:row>38</xdr:row>
      <xdr:rowOff>28575</xdr:rowOff>
    </xdr:to>
    <xdr:sp>
      <xdr:nvSpPr>
        <xdr:cNvPr id="69" name="Line 159"/>
        <xdr:cNvSpPr>
          <a:spLocks/>
        </xdr:cNvSpPr>
      </xdr:nvSpPr>
      <xdr:spPr>
        <a:xfrm flipV="1">
          <a:off x="3714750" y="5953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38</xdr:row>
      <xdr:rowOff>9525</xdr:rowOff>
    </xdr:from>
    <xdr:to>
      <xdr:col>6</xdr:col>
      <xdr:colOff>361950</xdr:colOff>
      <xdr:row>39</xdr:row>
      <xdr:rowOff>19050</xdr:rowOff>
    </xdr:to>
    <xdr:sp>
      <xdr:nvSpPr>
        <xdr:cNvPr id="70" name="Teksti 144"/>
        <xdr:cNvSpPr txBox="1">
          <a:spLocks noChangeArrowheads="1"/>
        </xdr:cNvSpPr>
      </xdr:nvSpPr>
      <xdr:spPr>
        <a:xfrm>
          <a:off x="3562350" y="6181725"/>
          <a:ext cx="3238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  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5305425" y="571500"/>
        <a:ext cx="26955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305425" y="3248025"/>
        <a:ext cx="26955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8</xdr:col>
      <xdr:colOff>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371475" y="3676650"/>
        <a:ext cx="40290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0.19025</cdr:x>
      <cdr:y>0.899</cdr:y>
    </cdr:from>
    <cdr:to>
      <cdr:x>0.8345</cdr:x>
      <cdr:y>0.9855</cdr:y>
    </cdr:to>
    <cdr:sp>
      <cdr:nvSpPr>
        <cdr:cNvPr id="1" name="Teksti 1"/>
        <cdr:cNvSpPr txBox="1">
          <a:spLocks noChangeArrowheads="1"/>
        </cdr:cNvSpPr>
      </cdr:nvSpPr>
      <cdr:spPr>
        <a:xfrm>
          <a:off x="1095375" y="3343275"/>
          <a:ext cx="37147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1998                                                                1999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1" name="Chart 6"/>
        <xdr:cNvGraphicFramePr/>
      </xdr:nvGraphicFramePr>
      <xdr:xfrm>
        <a:off x="371475" y="1152525"/>
        <a:ext cx="57626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31</xdr:row>
      <xdr:rowOff>9525</xdr:rowOff>
    </xdr:from>
    <xdr:to>
      <xdr:col>8</xdr:col>
      <xdr:colOff>133350</xdr:colOff>
      <xdr:row>56</xdr:row>
      <xdr:rowOff>142875</xdr:rowOff>
    </xdr:to>
    <xdr:graphicFrame>
      <xdr:nvGraphicFramePr>
        <xdr:cNvPr id="2" name="Chart 7"/>
        <xdr:cNvGraphicFramePr/>
      </xdr:nvGraphicFramePr>
      <xdr:xfrm>
        <a:off x="38100" y="5238750"/>
        <a:ext cx="62293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66675</xdr:rowOff>
    </xdr:from>
    <xdr:to>
      <xdr:col>8</xdr:col>
      <xdr:colOff>200025</xdr:colOff>
      <xdr:row>90</xdr:row>
      <xdr:rowOff>85725</xdr:rowOff>
    </xdr:to>
    <xdr:graphicFrame>
      <xdr:nvGraphicFramePr>
        <xdr:cNvPr id="3" name="Chart 8"/>
        <xdr:cNvGraphicFramePr/>
      </xdr:nvGraphicFramePr>
      <xdr:xfrm>
        <a:off x="0" y="9867900"/>
        <a:ext cx="6334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ocshare.nordel.org/ELEX%20hintainformaatio\ELBAS\Kuukausiraportti\kuukausiraportti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information (2)"/>
      <sheetName val="Price information SEK"/>
      <sheetName val="handel per vecka"/>
      <sheetName val="tidpunkt för handel MWh"/>
      <sheetName val="tidpunkt för handel MWh %"/>
      <sheetName val="Handel per aktör"/>
      <sheetName val="Månatlig handel per aktör"/>
      <sheetName val="Trading for different hours"/>
      <sheetName val="ELBAS vs. ELSPOT"/>
      <sheetName val="Time of transaction"/>
      <sheetName val="Transactions per month"/>
      <sheetName val="Monthly transaction percentance"/>
      <sheetName val="Price information"/>
      <sheetName val="Sheet1"/>
      <sheetName val="Sheet2"/>
      <sheetName val="Sheet3"/>
    </sheetNames>
    <sheetDataSet>
      <sheetData sheetId="13">
        <row r="192">
          <cell r="B192" t="str">
            <v>F min</v>
          </cell>
          <cell r="C192" t="str">
            <v>F avg</v>
          </cell>
          <cell r="D192" t="str">
            <v>F max</v>
          </cell>
          <cell r="E192" t="str">
            <v>S min</v>
          </cell>
          <cell r="F192" t="str">
            <v>S avg</v>
          </cell>
          <cell r="G192" t="str">
            <v>S max</v>
          </cell>
        </row>
        <row r="193">
          <cell r="A193">
            <v>9</v>
          </cell>
          <cell r="B193">
            <v>60</v>
          </cell>
          <cell r="C193">
            <v>75.40177439797212</v>
          </cell>
          <cell r="D193">
            <v>43</v>
          </cell>
          <cell r="E193">
            <v>80</v>
          </cell>
          <cell r="F193">
            <v>109.24793388429752</v>
          </cell>
          <cell r="G193">
            <v>45</v>
          </cell>
        </row>
        <row r="194">
          <cell r="A194">
            <v>10</v>
          </cell>
          <cell r="B194">
            <v>60</v>
          </cell>
          <cell r="C194">
            <v>77.54986276303751</v>
          </cell>
          <cell r="D194">
            <v>39</v>
          </cell>
          <cell r="E194">
            <v>94</v>
          </cell>
          <cell r="F194">
            <v>120.70212765957447</v>
          </cell>
          <cell r="G194">
            <v>55</v>
          </cell>
        </row>
        <row r="195">
          <cell r="A195">
            <v>11</v>
          </cell>
          <cell r="B195">
            <v>60</v>
          </cell>
          <cell r="C195">
            <v>75.07366638441998</v>
          </cell>
          <cell r="D195">
            <v>38</v>
          </cell>
          <cell r="E195">
            <v>76</v>
          </cell>
          <cell r="F195">
            <v>106.41489361702128</v>
          </cell>
          <cell r="G195">
            <v>49</v>
          </cell>
        </row>
        <row r="196">
          <cell r="A196">
            <v>12</v>
          </cell>
          <cell r="B196">
            <v>65</v>
          </cell>
          <cell r="C196">
            <v>74.98105263157895</v>
          </cell>
          <cell r="D196">
            <v>32</v>
          </cell>
          <cell r="E196">
            <v>80</v>
          </cell>
          <cell r="F196">
            <v>111.27810650887574</v>
          </cell>
          <cell r="G196">
            <v>50</v>
          </cell>
        </row>
        <row r="197">
          <cell r="A197">
            <v>13</v>
          </cell>
          <cell r="B197">
            <v>50</v>
          </cell>
          <cell r="C197">
            <v>67.44643962848298</v>
          </cell>
          <cell r="D197">
            <v>40</v>
          </cell>
          <cell r="E197">
            <v>75</v>
          </cell>
          <cell r="F197">
            <v>93.13872832369943</v>
          </cell>
          <cell r="G197">
            <v>47</v>
          </cell>
        </row>
        <row r="198">
          <cell r="A198">
            <v>14</v>
          </cell>
          <cell r="B198">
            <v>48</v>
          </cell>
          <cell r="C198">
            <v>63.46511627906977</v>
          </cell>
          <cell r="D198">
            <v>42</v>
          </cell>
          <cell r="E198">
            <v>10</v>
          </cell>
          <cell r="F198">
            <v>85.71476510067114</v>
          </cell>
          <cell r="G198">
            <v>100</v>
          </cell>
        </row>
        <row r="199">
          <cell r="A199">
            <v>15</v>
          </cell>
          <cell r="B199">
            <v>54</v>
          </cell>
          <cell r="C199">
            <v>69.69120287253142</v>
          </cell>
          <cell r="D199">
            <v>41</v>
          </cell>
          <cell r="E199">
            <v>60</v>
          </cell>
          <cell r="F199">
            <v>102.8835904628331</v>
          </cell>
          <cell r="G199">
            <v>100</v>
          </cell>
        </row>
        <row r="200">
          <cell r="A200">
            <v>16</v>
          </cell>
          <cell r="B200">
            <v>20</v>
          </cell>
          <cell r="C200">
            <v>59.01083815028902</v>
          </cell>
          <cell r="D200">
            <v>65</v>
          </cell>
          <cell r="E200">
            <v>35</v>
          </cell>
          <cell r="F200">
            <v>83.32649962034928</v>
          </cell>
          <cell r="G200">
            <v>109</v>
          </cell>
        </row>
        <row r="201">
          <cell r="A201">
            <v>17</v>
          </cell>
          <cell r="B201">
            <v>15</v>
          </cell>
          <cell r="C201">
            <v>58.72854914196568</v>
          </cell>
          <cell r="D201">
            <v>78</v>
          </cell>
          <cell r="E201">
            <v>25</v>
          </cell>
          <cell r="F201">
            <v>78.15096481271283</v>
          </cell>
          <cell r="G201">
            <v>111</v>
          </cell>
        </row>
        <row r="202">
          <cell r="A202">
            <v>18</v>
          </cell>
          <cell r="B202">
            <v>45</v>
          </cell>
          <cell r="C202">
            <v>66.57481751824818</v>
          </cell>
          <cell r="D202">
            <v>70</v>
          </cell>
          <cell r="E202">
            <v>45</v>
          </cell>
          <cell r="F202">
            <v>98.60172820109976</v>
          </cell>
          <cell r="G202">
            <v>105</v>
          </cell>
        </row>
        <row r="203">
          <cell r="A203">
            <v>19</v>
          </cell>
          <cell r="B203">
            <v>53</v>
          </cell>
          <cell r="C203">
            <v>77.88668555240793</v>
          </cell>
          <cell r="D203">
            <v>52</v>
          </cell>
          <cell r="E203">
            <v>80</v>
          </cell>
          <cell r="F203">
            <v>114.49546827794562</v>
          </cell>
          <cell r="G203">
            <v>112</v>
          </cell>
        </row>
        <row r="204">
          <cell r="A204">
            <v>20</v>
          </cell>
          <cell r="B204">
            <v>28</v>
          </cell>
          <cell r="C204">
            <v>68.18623481781377</v>
          </cell>
          <cell r="D204">
            <v>67</v>
          </cell>
          <cell r="E204">
            <v>81</v>
          </cell>
          <cell r="F204">
            <v>89.66913580246914</v>
          </cell>
          <cell r="G204">
            <v>64</v>
          </cell>
        </row>
        <row r="205">
          <cell r="A205">
            <v>21</v>
          </cell>
          <cell r="B205">
            <v>38</v>
          </cell>
          <cell r="C205">
            <v>72.61143695014663</v>
          </cell>
          <cell r="D205">
            <v>76</v>
          </cell>
          <cell r="E205">
            <v>47</v>
          </cell>
          <cell r="F205">
            <v>93.79695431472081</v>
          </cell>
          <cell r="G205">
            <v>93</v>
          </cell>
        </row>
        <row r="206">
          <cell r="A206">
            <v>22</v>
          </cell>
          <cell r="B206">
            <v>30</v>
          </cell>
          <cell r="C206">
            <v>67.88072122052705</v>
          </cell>
          <cell r="D206">
            <v>68</v>
          </cell>
          <cell r="E206">
            <v>39</v>
          </cell>
          <cell r="F206">
            <v>96.55587808417997</v>
          </cell>
          <cell r="G206">
            <v>109</v>
          </cell>
        </row>
        <row r="207">
          <cell r="A207">
            <v>23</v>
          </cell>
          <cell r="B207">
            <v>30</v>
          </cell>
          <cell r="C207">
            <v>74.55304347826088</v>
          </cell>
          <cell r="D207">
            <v>70</v>
          </cell>
          <cell r="E207">
            <v>55</v>
          </cell>
          <cell r="F207">
            <v>97.73982869379014</v>
          </cell>
          <cell r="G207">
            <v>100</v>
          </cell>
        </row>
        <row r="208">
          <cell r="A208">
            <v>24</v>
          </cell>
          <cell r="B208">
            <v>30</v>
          </cell>
          <cell r="C208">
            <v>77.73626373626374</v>
          </cell>
          <cell r="D208">
            <v>70</v>
          </cell>
          <cell r="E208">
            <v>35</v>
          </cell>
          <cell r="F208">
            <v>96.74243663123467</v>
          </cell>
          <cell r="G208">
            <v>115</v>
          </cell>
        </row>
        <row r="209">
          <cell r="A209">
            <v>25</v>
          </cell>
          <cell r="B209">
            <v>35</v>
          </cell>
          <cell r="C209">
            <v>62.30927835051546</v>
          </cell>
          <cell r="D209">
            <v>61</v>
          </cell>
          <cell r="E209">
            <v>32</v>
          </cell>
          <cell r="F209">
            <v>79.57889908256881</v>
          </cell>
          <cell r="G209">
            <v>103</v>
          </cell>
        </row>
        <row r="210">
          <cell r="A210">
            <v>26</v>
          </cell>
          <cell r="B210">
            <v>50</v>
          </cell>
          <cell r="C210">
            <v>78.48219584569733</v>
          </cell>
          <cell r="D210">
            <v>60</v>
          </cell>
          <cell r="E210">
            <v>47</v>
          </cell>
          <cell r="F210">
            <v>118.57448789571694</v>
          </cell>
          <cell r="G210">
            <v>136</v>
          </cell>
        </row>
        <row r="211">
          <cell r="A211">
            <v>27</v>
          </cell>
          <cell r="B211">
            <v>56</v>
          </cell>
          <cell r="C211">
            <v>74.87198515769944</v>
          </cell>
          <cell r="D211">
            <v>69</v>
          </cell>
          <cell r="E211">
            <v>65</v>
          </cell>
          <cell r="F211">
            <v>92.69786368260428</v>
          </cell>
          <cell r="G211">
            <v>65</v>
          </cell>
        </row>
        <row r="212">
          <cell r="A212">
            <v>28</v>
          </cell>
          <cell r="B212">
            <v>40</v>
          </cell>
          <cell r="C212">
            <v>67.75935828877006</v>
          </cell>
          <cell r="D212">
            <v>55</v>
          </cell>
          <cell r="E212">
            <v>8</v>
          </cell>
          <cell r="F212">
            <v>87.79874213836477</v>
          </cell>
          <cell r="G212">
            <v>100</v>
          </cell>
        </row>
        <row r="213">
          <cell r="A213">
            <v>29</v>
          </cell>
          <cell r="B213">
            <v>25</v>
          </cell>
          <cell r="C213">
            <v>59.43184421534937</v>
          </cell>
          <cell r="D213">
            <v>55</v>
          </cell>
          <cell r="E213">
            <v>50</v>
          </cell>
          <cell r="F213">
            <v>70.83333333333333</v>
          </cell>
          <cell r="G213">
            <v>35</v>
          </cell>
        </row>
        <row r="214">
          <cell r="A214">
            <v>30</v>
          </cell>
          <cell r="B214">
            <v>45</v>
          </cell>
          <cell r="C214">
            <v>62.388961892247046</v>
          </cell>
          <cell r="D214">
            <v>36</v>
          </cell>
          <cell r="E214">
            <v>51</v>
          </cell>
          <cell r="F214">
            <v>80.52928870292887</v>
          </cell>
          <cell r="G214">
            <v>64</v>
          </cell>
        </row>
        <row r="215">
          <cell r="A215">
            <v>31</v>
          </cell>
          <cell r="B215">
            <v>54</v>
          </cell>
          <cell r="C215">
            <v>70.4426433915212</v>
          </cell>
          <cell r="D215">
            <v>48</v>
          </cell>
          <cell r="E215">
            <v>14</v>
          </cell>
          <cell r="F215">
            <v>106.71841851494696</v>
          </cell>
          <cell r="G215">
            <v>131</v>
          </cell>
        </row>
        <row r="216">
          <cell r="A216">
            <v>32</v>
          </cell>
          <cell r="B216">
            <v>58</v>
          </cell>
          <cell r="C216">
            <v>80.52503052503053</v>
          </cell>
          <cell r="D216">
            <v>47</v>
          </cell>
          <cell r="E216">
            <v>82</v>
          </cell>
          <cell r="F216">
            <v>122.58614864864865</v>
          </cell>
          <cell r="G216">
            <v>113</v>
          </cell>
        </row>
        <row r="217">
          <cell r="A217">
            <v>33</v>
          </cell>
          <cell r="B217">
            <v>67</v>
          </cell>
          <cell r="C217">
            <v>90.73476702508961</v>
          </cell>
          <cell r="D217">
            <v>43</v>
          </cell>
          <cell r="E217">
            <v>80</v>
          </cell>
          <cell r="F217">
            <v>137.73675762439808</v>
          </cell>
          <cell r="G217">
            <v>95</v>
          </cell>
        </row>
        <row r="218">
          <cell r="A218">
            <v>34</v>
          </cell>
          <cell r="B218">
            <v>56</v>
          </cell>
          <cell r="C218">
            <v>97.78571428571429</v>
          </cell>
          <cell r="D218">
            <v>62</v>
          </cell>
          <cell r="E218">
            <v>105</v>
          </cell>
          <cell r="F218">
            <v>147.53617021276597</v>
          </cell>
          <cell r="G218">
            <v>72</v>
          </cell>
        </row>
        <row r="219">
          <cell r="A219">
            <v>35</v>
          </cell>
          <cell r="B219">
            <v>75</v>
          </cell>
          <cell r="C219">
            <v>101.12121212121212</v>
          </cell>
          <cell r="D219">
            <v>59</v>
          </cell>
          <cell r="E219">
            <v>115</v>
          </cell>
          <cell r="F219">
            <v>148.12147505422993</v>
          </cell>
          <cell r="G219">
            <v>100</v>
          </cell>
        </row>
        <row r="220">
          <cell r="A220">
            <v>36</v>
          </cell>
          <cell r="B220">
            <v>85</v>
          </cell>
          <cell r="C220">
            <v>98.03092783505154</v>
          </cell>
          <cell r="D220">
            <v>34</v>
          </cell>
          <cell r="E220">
            <v>80</v>
          </cell>
          <cell r="F220">
            <v>142.6624203821656</v>
          </cell>
          <cell r="G220">
            <v>106</v>
          </cell>
        </row>
        <row r="221">
          <cell r="A221">
            <v>37</v>
          </cell>
          <cell r="B221">
            <v>80</v>
          </cell>
          <cell r="C221">
            <v>100.83625730994152</v>
          </cell>
          <cell r="D221">
            <v>60</v>
          </cell>
          <cell r="E221">
            <v>115</v>
          </cell>
          <cell r="F221">
            <v>149.9019118869493</v>
          </cell>
          <cell r="G221">
            <v>102</v>
          </cell>
        </row>
        <row r="222">
          <cell r="A222">
            <v>38</v>
          </cell>
          <cell r="B222">
            <v>65</v>
          </cell>
          <cell r="C222">
            <v>107.65075376884423</v>
          </cell>
          <cell r="D222">
            <v>125</v>
          </cell>
          <cell r="E222">
            <v>80</v>
          </cell>
          <cell r="F222">
            <v>142.57953936797</v>
          </cell>
          <cell r="G222">
            <v>180</v>
          </cell>
        </row>
        <row r="223">
          <cell r="A223">
            <v>39</v>
          </cell>
          <cell r="B223">
            <v>70</v>
          </cell>
          <cell r="C223">
            <v>94.62762762762763</v>
          </cell>
          <cell r="D223">
            <v>44</v>
          </cell>
          <cell r="E223">
            <v>95</v>
          </cell>
          <cell r="F223">
            <v>127.09098567818029</v>
          </cell>
          <cell r="G223">
            <v>68</v>
          </cell>
        </row>
        <row r="224">
          <cell r="A224">
            <v>40</v>
          </cell>
          <cell r="B224">
            <v>68</v>
          </cell>
          <cell r="C224">
            <v>100.41454545454546</v>
          </cell>
          <cell r="D224">
            <v>62</v>
          </cell>
          <cell r="E224">
            <v>100</v>
          </cell>
          <cell r="F224">
            <v>138.3187172774869</v>
          </cell>
          <cell r="G224">
            <v>67</v>
          </cell>
        </row>
        <row r="225">
          <cell r="A225">
            <v>41</v>
          </cell>
          <cell r="B225">
            <v>85</v>
          </cell>
          <cell r="C225">
            <v>101</v>
          </cell>
          <cell r="D225">
            <v>25</v>
          </cell>
          <cell r="E225">
            <v>100</v>
          </cell>
          <cell r="F225">
            <v>144</v>
          </cell>
          <cell r="G225">
            <v>66</v>
          </cell>
        </row>
        <row r="226">
          <cell r="A226">
            <v>42</v>
          </cell>
          <cell r="B226">
            <v>90</v>
          </cell>
          <cell r="C226">
            <v>103</v>
          </cell>
          <cell r="D226">
            <v>20</v>
          </cell>
          <cell r="E226">
            <v>100</v>
          </cell>
          <cell r="F226">
            <v>153</v>
          </cell>
          <cell r="G226">
            <v>77</v>
          </cell>
        </row>
        <row r="227">
          <cell r="A227">
            <v>43</v>
          </cell>
          <cell r="B227">
            <v>80</v>
          </cell>
          <cell r="C227">
            <v>101</v>
          </cell>
          <cell r="D227">
            <v>35</v>
          </cell>
          <cell r="E227">
            <v>90</v>
          </cell>
          <cell r="F227">
            <v>142</v>
          </cell>
          <cell r="G227">
            <v>86</v>
          </cell>
        </row>
        <row r="228">
          <cell r="A228">
            <v>44</v>
          </cell>
          <cell r="B228">
            <v>62</v>
          </cell>
          <cell r="C228">
            <v>94</v>
          </cell>
          <cell r="D228">
            <v>43</v>
          </cell>
          <cell r="E228">
            <v>68</v>
          </cell>
          <cell r="F228">
            <v>123</v>
          </cell>
          <cell r="G228">
            <v>77</v>
          </cell>
        </row>
        <row r="229">
          <cell r="A229">
            <v>45</v>
          </cell>
          <cell r="B229">
            <v>76</v>
          </cell>
          <cell r="C229">
            <v>94</v>
          </cell>
          <cell r="D229">
            <v>36</v>
          </cell>
          <cell r="E229">
            <v>99</v>
          </cell>
          <cell r="F229">
            <v>131</v>
          </cell>
          <cell r="G229">
            <v>56</v>
          </cell>
        </row>
        <row r="230">
          <cell r="A230">
            <v>46</v>
          </cell>
          <cell r="B230">
            <v>92</v>
          </cell>
          <cell r="C230">
            <v>106</v>
          </cell>
          <cell r="D230">
            <v>31</v>
          </cell>
          <cell r="E230">
            <v>100</v>
          </cell>
          <cell r="F230">
            <v>146</v>
          </cell>
          <cell r="G230">
            <v>77</v>
          </cell>
        </row>
        <row r="231">
          <cell r="A231">
            <v>47</v>
          </cell>
          <cell r="B231">
            <v>61</v>
          </cell>
          <cell r="C231">
            <v>95</v>
          </cell>
          <cell r="D231">
            <v>54</v>
          </cell>
          <cell r="E231">
            <v>80</v>
          </cell>
          <cell r="F231">
            <v>137</v>
          </cell>
          <cell r="G231">
            <v>95</v>
          </cell>
        </row>
        <row r="232">
          <cell r="A232">
            <v>48</v>
          </cell>
          <cell r="B232">
            <v>80</v>
          </cell>
          <cell r="C232">
            <v>94</v>
          </cell>
          <cell r="D232">
            <v>50</v>
          </cell>
          <cell r="E232">
            <v>80</v>
          </cell>
          <cell r="F232">
            <v>143</v>
          </cell>
          <cell r="G232">
            <v>159</v>
          </cell>
        </row>
        <row r="233">
          <cell r="A233">
            <v>49</v>
          </cell>
          <cell r="B233">
            <v>80</v>
          </cell>
          <cell r="C233">
            <v>106</v>
          </cell>
          <cell r="D233">
            <v>79</v>
          </cell>
          <cell r="E233">
            <v>31</v>
          </cell>
          <cell r="F233">
            <v>147</v>
          </cell>
          <cell r="G233">
            <v>410</v>
          </cell>
        </row>
        <row r="234">
          <cell r="A234">
            <v>50</v>
          </cell>
          <cell r="B234">
            <v>56</v>
          </cell>
          <cell r="C234">
            <v>142</v>
          </cell>
          <cell r="D234">
            <v>262</v>
          </cell>
          <cell r="E234">
            <v>115</v>
          </cell>
          <cell r="F234">
            <v>209</v>
          </cell>
          <cell r="G234">
            <v>615</v>
          </cell>
        </row>
        <row r="235">
          <cell r="A235">
            <v>51</v>
          </cell>
          <cell r="B235">
            <v>80</v>
          </cell>
          <cell r="C235">
            <v>94</v>
          </cell>
          <cell r="D235">
            <v>50</v>
          </cell>
          <cell r="E235">
            <v>82</v>
          </cell>
          <cell r="F235">
            <v>137</v>
          </cell>
          <cell r="G235">
            <v>84</v>
          </cell>
        </row>
        <row r="236">
          <cell r="A236">
            <v>52</v>
          </cell>
          <cell r="B236">
            <v>51</v>
          </cell>
          <cell r="C236">
            <v>92</v>
          </cell>
          <cell r="D236">
            <v>71</v>
          </cell>
          <cell r="E236">
            <v>90</v>
          </cell>
          <cell r="F236">
            <v>130</v>
          </cell>
          <cell r="G236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00390625" style="0" customWidth="1"/>
    <col min="2" max="2" width="4.28125" style="0" bestFit="1" customWidth="1"/>
    <col min="3" max="3" width="62.140625" style="0" customWidth="1"/>
    <col min="4" max="12" width="4.8515625" style="0" customWidth="1"/>
  </cols>
  <sheetData>
    <row r="2" ht="12.75">
      <c r="A2" s="131" t="s">
        <v>0</v>
      </c>
    </row>
    <row r="3" spans="4:10" ht="12.75">
      <c r="D3" s="2" t="s">
        <v>91</v>
      </c>
      <c r="E3" s="2" t="s">
        <v>92</v>
      </c>
      <c r="F3" s="2" t="s">
        <v>93</v>
      </c>
      <c r="G3" s="2" t="s">
        <v>200</v>
      </c>
      <c r="H3" s="2" t="s">
        <v>201</v>
      </c>
      <c r="J3" s="2"/>
    </row>
    <row r="4" spans="4:10" ht="12.75">
      <c r="D4" s="2"/>
      <c r="E4" s="2"/>
      <c r="F4" s="2"/>
      <c r="G4" s="2"/>
      <c r="H4" s="2"/>
      <c r="J4" s="2"/>
    </row>
    <row r="5" spans="1:10" ht="12.75">
      <c r="A5" s="1" t="s">
        <v>1</v>
      </c>
      <c r="J5" s="25"/>
    </row>
    <row r="6" spans="1:10" ht="12.75">
      <c r="A6" s="1" t="s">
        <v>2</v>
      </c>
      <c r="J6" s="25"/>
    </row>
    <row r="7" spans="1:8" ht="12.75">
      <c r="A7" s="1"/>
      <c r="D7" s="2"/>
      <c r="E7" s="2"/>
      <c r="F7" s="2"/>
      <c r="G7" s="2"/>
      <c r="H7" s="2"/>
    </row>
    <row r="8" spans="1:8" ht="12.75">
      <c r="A8" s="1" t="s">
        <v>3</v>
      </c>
      <c r="D8" s="2"/>
      <c r="E8" s="2"/>
      <c r="F8" s="2"/>
      <c r="G8" s="2"/>
      <c r="H8" s="2"/>
    </row>
    <row r="9" spans="2:10" ht="12.75">
      <c r="B9" t="s">
        <v>4</v>
      </c>
      <c r="C9" t="s">
        <v>264</v>
      </c>
      <c r="D9" s="25" t="s">
        <v>263</v>
      </c>
      <c r="E9" s="25" t="s">
        <v>263</v>
      </c>
      <c r="F9" s="25" t="s">
        <v>263</v>
      </c>
      <c r="G9" s="25" t="s">
        <v>263</v>
      </c>
      <c r="H9" s="25" t="s">
        <v>263</v>
      </c>
      <c r="J9" s="25"/>
    </row>
    <row r="10" spans="2:10" ht="12.75">
      <c r="B10" t="s">
        <v>5</v>
      </c>
      <c r="C10" s="20" t="s">
        <v>225</v>
      </c>
      <c r="D10" s="25" t="s">
        <v>263</v>
      </c>
      <c r="E10" s="25" t="s">
        <v>263</v>
      </c>
      <c r="F10" s="25" t="s">
        <v>263</v>
      </c>
      <c r="G10" s="25" t="s">
        <v>263</v>
      </c>
      <c r="H10" s="25" t="s">
        <v>263</v>
      </c>
      <c r="J10" s="25"/>
    </row>
    <row r="11" spans="2:10" ht="12.75">
      <c r="B11" t="s">
        <v>6</v>
      </c>
      <c r="C11" t="s">
        <v>261</v>
      </c>
      <c r="D11" s="25" t="s">
        <v>263</v>
      </c>
      <c r="E11" s="25" t="s">
        <v>263</v>
      </c>
      <c r="F11" s="25" t="s">
        <v>263</v>
      </c>
      <c r="G11" s="25" t="s">
        <v>263</v>
      </c>
      <c r="H11" s="25" t="s">
        <v>263</v>
      </c>
      <c r="J11" s="25"/>
    </row>
    <row r="12" spans="2:10" ht="12.75">
      <c r="B12" t="s">
        <v>7</v>
      </c>
      <c r="C12" t="s">
        <v>8</v>
      </c>
      <c r="D12" s="25" t="s">
        <v>263</v>
      </c>
      <c r="E12" s="25" t="s">
        <v>263</v>
      </c>
      <c r="F12" s="25" t="s">
        <v>263</v>
      </c>
      <c r="G12" s="25" t="s">
        <v>263</v>
      </c>
      <c r="H12" s="25" t="s">
        <v>263</v>
      </c>
      <c r="J12" s="25"/>
    </row>
    <row r="13" spans="2:10" ht="12.75">
      <c r="B13" t="s">
        <v>9</v>
      </c>
      <c r="C13" s="20" t="s">
        <v>218</v>
      </c>
      <c r="D13" s="25" t="s">
        <v>263</v>
      </c>
      <c r="E13" s="25" t="s">
        <v>263</v>
      </c>
      <c r="F13" s="25" t="s">
        <v>263</v>
      </c>
      <c r="G13" s="25" t="s">
        <v>263</v>
      </c>
      <c r="H13" s="25" t="s">
        <v>263</v>
      </c>
      <c r="J13" s="25"/>
    </row>
    <row r="14" spans="1:3" ht="12.75">
      <c r="A14" s="1" t="s">
        <v>10</v>
      </c>
      <c r="C14" s="4"/>
    </row>
    <row r="15" spans="1:3" ht="12.75">
      <c r="A15" s="1" t="s">
        <v>11</v>
      </c>
      <c r="C15" s="4"/>
    </row>
    <row r="16" spans="2:10" ht="12.75">
      <c r="B16" t="s">
        <v>12</v>
      </c>
      <c r="C16" t="s">
        <v>13</v>
      </c>
      <c r="D16" s="25" t="s">
        <v>263</v>
      </c>
      <c r="E16" s="25" t="s">
        <v>263</v>
      </c>
      <c r="F16" s="25" t="s">
        <v>263</v>
      </c>
      <c r="G16" s="25" t="s">
        <v>263</v>
      </c>
      <c r="H16" s="25" t="s">
        <v>263</v>
      </c>
      <c r="J16" s="25"/>
    </row>
    <row r="17" spans="2:10" ht="12.75">
      <c r="B17" t="s">
        <v>14</v>
      </c>
      <c r="C17" t="s">
        <v>15</v>
      </c>
      <c r="D17" s="25" t="s">
        <v>263</v>
      </c>
      <c r="E17" s="25" t="s">
        <v>263</v>
      </c>
      <c r="F17" s="25" t="s">
        <v>263</v>
      </c>
      <c r="G17" s="25" t="s">
        <v>263</v>
      </c>
      <c r="H17" s="25" t="s">
        <v>263</v>
      </c>
      <c r="J17" s="25"/>
    </row>
    <row r="18" spans="2:10" ht="12.75">
      <c r="B18" t="s">
        <v>16</v>
      </c>
      <c r="C18" t="s">
        <v>17</v>
      </c>
      <c r="D18" s="25" t="s">
        <v>263</v>
      </c>
      <c r="E18" s="25" t="s">
        <v>263</v>
      </c>
      <c r="F18" s="25" t="s">
        <v>263</v>
      </c>
      <c r="G18" s="25" t="s">
        <v>263</v>
      </c>
      <c r="H18" s="25" t="s">
        <v>263</v>
      </c>
      <c r="J18" s="25"/>
    </row>
    <row r="19" spans="2:10" ht="12.75">
      <c r="B19" t="s">
        <v>18</v>
      </c>
      <c r="C19" t="s">
        <v>219</v>
      </c>
      <c r="D19" s="25" t="s">
        <v>263</v>
      </c>
      <c r="E19" s="25" t="s">
        <v>263</v>
      </c>
      <c r="F19" s="25" t="s">
        <v>263</v>
      </c>
      <c r="G19" s="25" t="s">
        <v>263</v>
      </c>
      <c r="H19" s="25" t="s">
        <v>263</v>
      </c>
      <c r="J19" s="25"/>
    </row>
    <row r="20" spans="1:3" ht="12.75">
      <c r="A20" s="1" t="s">
        <v>19</v>
      </c>
      <c r="C20" s="4"/>
    </row>
    <row r="21" spans="2:10" ht="12.75">
      <c r="B21" t="s">
        <v>20</v>
      </c>
      <c r="C21" t="s">
        <v>245</v>
      </c>
      <c r="D21" s="25" t="s">
        <v>263</v>
      </c>
      <c r="E21" s="25" t="s">
        <v>263</v>
      </c>
      <c r="F21" s="25" t="s">
        <v>263</v>
      </c>
      <c r="G21" s="25" t="s">
        <v>263</v>
      </c>
      <c r="H21" s="25" t="s">
        <v>263</v>
      </c>
      <c r="J21" s="25"/>
    </row>
    <row r="22" spans="2:10" ht="12.75">
      <c r="B22" t="s">
        <v>21</v>
      </c>
      <c r="C22" t="s">
        <v>246</v>
      </c>
      <c r="D22" s="25" t="s">
        <v>263</v>
      </c>
      <c r="E22" s="25" t="s">
        <v>263</v>
      </c>
      <c r="F22" s="25" t="s">
        <v>263</v>
      </c>
      <c r="G22" s="25" t="s">
        <v>263</v>
      </c>
      <c r="H22" s="25" t="s">
        <v>263</v>
      </c>
      <c r="J22" s="25"/>
    </row>
    <row r="23" spans="2:10" ht="12.75">
      <c r="B23" t="s">
        <v>22</v>
      </c>
      <c r="C23" t="s">
        <v>265</v>
      </c>
      <c r="D23" s="25" t="s">
        <v>263</v>
      </c>
      <c r="E23" s="25" t="s">
        <v>263</v>
      </c>
      <c r="F23" s="25" t="s">
        <v>263</v>
      </c>
      <c r="G23" s="25" t="s">
        <v>263</v>
      </c>
      <c r="H23" s="25" t="s">
        <v>263</v>
      </c>
      <c r="J23" s="25"/>
    </row>
    <row r="24" spans="2:10" ht="12.75">
      <c r="B24" t="s">
        <v>23</v>
      </c>
      <c r="C24" t="s">
        <v>262</v>
      </c>
      <c r="D24" s="25" t="s">
        <v>263</v>
      </c>
      <c r="E24" s="25" t="s">
        <v>263</v>
      </c>
      <c r="F24" s="25" t="s">
        <v>263</v>
      </c>
      <c r="G24" s="25" t="s">
        <v>263</v>
      </c>
      <c r="H24" s="25" t="s">
        <v>263</v>
      </c>
      <c r="J24" s="25"/>
    </row>
    <row r="25" spans="1:3" ht="12.75">
      <c r="A25" s="1" t="s">
        <v>24</v>
      </c>
      <c r="C25" s="4"/>
    </row>
    <row r="26" spans="2:10" ht="12.75">
      <c r="B26" t="s">
        <v>25</v>
      </c>
      <c r="C26" t="s">
        <v>220</v>
      </c>
      <c r="D26" s="25" t="s">
        <v>263</v>
      </c>
      <c r="E26" s="25" t="s">
        <v>263</v>
      </c>
      <c r="F26" s="25" t="s">
        <v>263</v>
      </c>
      <c r="G26" s="25" t="s">
        <v>263</v>
      </c>
      <c r="H26" s="25" t="s">
        <v>263</v>
      </c>
      <c r="J26" s="25"/>
    </row>
    <row r="27" ht="12.75">
      <c r="A27" s="1" t="s">
        <v>26</v>
      </c>
    </row>
    <row r="28" spans="2:10" ht="12.75">
      <c r="B28" t="s">
        <v>27</v>
      </c>
      <c r="C28" t="s">
        <v>266</v>
      </c>
      <c r="D28" s="25" t="s">
        <v>263</v>
      </c>
      <c r="E28" s="25" t="s">
        <v>263</v>
      </c>
      <c r="F28" s="25" t="s">
        <v>263</v>
      </c>
      <c r="G28" s="25" t="s">
        <v>263</v>
      </c>
      <c r="H28" s="25" t="s">
        <v>263</v>
      </c>
      <c r="J28" s="25"/>
    </row>
    <row r="29" spans="2:10" ht="12.75">
      <c r="B29" t="s">
        <v>28</v>
      </c>
      <c r="C29" t="s">
        <v>250</v>
      </c>
      <c r="D29" s="25" t="s">
        <v>263</v>
      </c>
      <c r="E29" s="25" t="s">
        <v>263</v>
      </c>
      <c r="F29" s="25" t="s">
        <v>263</v>
      </c>
      <c r="G29" s="25" t="s">
        <v>263</v>
      </c>
      <c r="H29" s="25" t="s">
        <v>263</v>
      </c>
      <c r="J29" s="25"/>
    </row>
    <row r="30" spans="2:10" ht="12.75">
      <c r="B30" t="s">
        <v>29</v>
      </c>
      <c r="C30" t="s">
        <v>267</v>
      </c>
      <c r="D30" s="25" t="s">
        <v>263</v>
      </c>
      <c r="E30" s="25" t="s">
        <v>263</v>
      </c>
      <c r="F30" s="25" t="s">
        <v>263</v>
      </c>
      <c r="G30" s="25" t="s">
        <v>263</v>
      </c>
      <c r="H30" s="25" t="s">
        <v>263</v>
      </c>
      <c r="J30" s="25"/>
    </row>
    <row r="31" spans="2:8" ht="12.75">
      <c r="B31" t="s">
        <v>30</v>
      </c>
      <c r="C31" t="s">
        <v>251</v>
      </c>
      <c r="D31" s="25" t="s">
        <v>263</v>
      </c>
      <c r="E31" s="25" t="s">
        <v>263</v>
      </c>
      <c r="F31" s="25" t="s">
        <v>263</v>
      </c>
      <c r="G31" s="25" t="s">
        <v>263</v>
      </c>
      <c r="H31" s="25" t="s">
        <v>263</v>
      </c>
    </row>
    <row r="32" spans="1:10" ht="12.75">
      <c r="A32" s="1" t="s">
        <v>31</v>
      </c>
      <c r="D32" s="21"/>
      <c r="E32" s="21"/>
      <c r="F32" s="21"/>
      <c r="G32" s="21"/>
      <c r="H32" s="21"/>
      <c r="J32" s="21"/>
    </row>
    <row r="33" spans="2:10" ht="12.75">
      <c r="B33" t="s">
        <v>32</v>
      </c>
      <c r="C33" s="20" t="s">
        <v>33</v>
      </c>
      <c r="D33" s="25" t="s">
        <v>263</v>
      </c>
      <c r="E33" s="25" t="s">
        <v>263</v>
      </c>
      <c r="F33" s="25" t="s">
        <v>263</v>
      </c>
      <c r="G33" s="25" t="s">
        <v>263</v>
      </c>
      <c r="H33" s="25" t="s">
        <v>263</v>
      </c>
      <c r="J33" s="25"/>
    </row>
    <row r="34" spans="2:10" ht="12.75">
      <c r="B34" t="s">
        <v>34</v>
      </c>
      <c r="C34" s="20" t="s">
        <v>223</v>
      </c>
      <c r="D34" s="25" t="s">
        <v>263</v>
      </c>
      <c r="E34" s="25" t="s">
        <v>263</v>
      </c>
      <c r="F34" s="25" t="s">
        <v>263</v>
      </c>
      <c r="G34" s="25" t="s">
        <v>263</v>
      </c>
      <c r="H34" s="25" t="s">
        <v>263</v>
      </c>
      <c r="J34" s="25"/>
    </row>
    <row r="35" spans="2:10" ht="12.75">
      <c r="B35" t="s">
        <v>35</v>
      </c>
      <c r="C35" s="20" t="s">
        <v>269</v>
      </c>
      <c r="D35" s="25" t="s">
        <v>263</v>
      </c>
      <c r="E35" s="25" t="s">
        <v>263</v>
      </c>
      <c r="F35" s="25" t="s">
        <v>263</v>
      </c>
      <c r="G35" s="25" t="s">
        <v>263</v>
      </c>
      <c r="H35" s="25" t="s">
        <v>263</v>
      </c>
      <c r="J35" s="25"/>
    </row>
    <row r="36" spans="2:10" ht="12.75">
      <c r="B36" t="s">
        <v>36</v>
      </c>
      <c r="C36" s="20" t="s">
        <v>268</v>
      </c>
      <c r="D36" s="25" t="s">
        <v>263</v>
      </c>
      <c r="E36" s="25" t="s">
        <v>263</v>
      </c>
      <c r="F36" s="25" t="s">
        <v>263</v>
      </c>
      <c r="G36" s="25" t="s">
        <v>263</v>
      </c>
      <c r="H36" s="25" t="s">
        <v>263</v>
      </c>
      <c r="J36" s="25"/>
    </row>
    <row r="37" spans="2:10" ht="12.75">
      <c r="B37" t="s">
        <v>37</v>
      </c>
      <c r="C37" s="20" t="s">
        <v>222</v>
      </c>
      <c r="D37" s="25" t="s">
        <v>263</v>
      </c>
      <c r="E37" s="25" t="s">
        <v>263</v>
      </c>
      <c r="F37" s="25" t="s">
        <v>263</v>
      </c>
      <c r="G37" s="25" t="s">
        <v>263</v>
      </c>
      <c r="H37" s="25" t="s">
        <v>263</v>
      </c>
      <c r="J37" s="25"/>
    </row>
    <row r="38" spans="1:10" ht="12.75">
      <c r="A38" s="1" t="s">
        <v>38</v>
      </c>
      <c r="C38" s="20"/>
      <c r="D38" s="21"/>
      <c r="E38" s="21"/>
      <c r="F38" s="21"/>
      <c r="G38" s="21"/>
      <c r="H38" s="21"/>
      <c r="J38" s="21"/>
    </row>
    <row r="39" spans="2:10" ht="12.75">
      <c r="B39" t="s">
        <v>39</v>
      </c>
      <c r="C39" s="20" t="s">
        <v>270</v>
      </c>
      <c r="D39" s="25" t="s">
        <v>263</v>
      </c>
      <c r="E39" s="25" t="s">
        <v>263</v>
      </c>
      <c r="F39" s="25" t="s">
        <v>263</v>
      </c>
      <c r="G39" s="25" t="s">
        <v>263</v>
      </c>
      <c r="H39" s="25" t="s">
        <v>263</v>
      </c>
      <c r="J39" s="25"/>
    </row>
    <row r="40" spans="1:10" ht="12.75">
      <c r="A40" s="1" t="s">
        <v>40</v>
      </c>
      <c r="C40" s="4"/>
      <c r="D40" s="21"/>
      <c r="E40" s="21"/>
      <c r="F40" s="21"/>
      <c r="G40" s="21"/>
      <c r="H40" s="21"/>
      <c r="J40" s="21"/>
    </row>
    <row r="41" spans="2:10" ht="12.75">
      <c r="B41" t="s">
        <v>41</v>
      </c>
      <c r="C41" t="s">
        <v>224</v>
      </c>
      <c r="D41" s="25" t="s">
        <v>263</v>
      </c>
      <c r="E41" s="25" t="s">
        <v>263</v>
      </c>
      <c r="F41" s="25" t="s">
        <v>263</v>
      </c>
      <c r="G41" s="25" t="s">
        <v>263</v>
      </c>
      <c r="H41" s="25" t="s">
        <v>263</v>
      </c>
      <c r="J41" s="25"/>
    </row>
    <row r="42" spans="2:10" ht="12.75">
      <c r="B42" t="s">
        <v>42</v>
      </c>
      <c r="C42" t="s">
        <v>271</v>
      </c>
      <c r="D42" s="25" t="s">
        <v>263</v>
      </c>
      <c r="E42" s="25" t="s">
        <v>263</v>
      </c>
      <c r="F42" s="25" t="s">
        <v>263</v>
      </c>
      <c r="G42" s="25" t="s">
        <v>263</v>
      </c>
      <c r="H42" s="25" t="s">
        <v>263</v>
      </c>
      <c r="J42" s="25"/>
    </row>
    <row r="43" spans="2:10" ht="12.75">
      <c r="B43" t="s">
        <v>43</v>
      </c>
      <c r="C43" t="s">
        <v>272</v>
      </c>
      <c r="D43" s="25" t="s">
        <v>263</v>
      </c>
      <c r="E43" s="25" t="s">
        <v>263</v>
      </c>
      <c r="F43" s="25" t="s">
        <v>263</v>
      </c>
      <c r="G43" s="25" t="s">
        <v>263</v>
      </c>
      <c r="H43" s="25" t="s">
        <v>263</v>
      </c>
      <c r="J43" s="25"/>
    </row>
    <row r="44" spans="1:10" ht="12.75">
      <c r="A44" s="1" t="s">
        <v>44</v>
      </c>
      <c r="D44" s="21"/>
      <c r="E44" s="21"/>
      <c r="F44" s="21"/>
      <c r="G44" s="21"/>
      <c r="H44" s="21"/>
      <c r="J44" s="21"/>
    </row>
    <row r="45" spans="1:10" ht="12.75">
      <c r="A45" s="1"/>
      <c r="B45" t="s">
        <v>45</v>
      </c>
      <c r="C45" t="s">
        <v>273</v>
      </c>
      <c r="D45" s="25" t="s">
        <v>263</v>
      </c>
      <c r="E45" s="25" t="s">
        <v>263</v>
      </c>
      <c r="F45" s="25" t="s">
        <v>263</v>
      </c>
      <c r="G45" s="25" t="s">
        <v>263</v>
      </c>
      <c r="H45" s="25" t="s">
        <v>263</v>
      </c>
      <c r="J45" s="25"/>
    </row>
    <row r="46" ht="12.75">
      <c r="A46" s="1" t="s">
        <v>46</v>
      </c>
    </row>
    <row r="47" spans="2:10" ht="12.75">
      <c r="B47" t="s">
        <v>47</v>
      </c>
      <c r="C47" t="s">
        <v>48</v>
      </c>
      <c r="D47" s="25"/>
      <c r="E47" s="25"/>
      <c r="F47" s="25"/>
      <c r="G47" s="25"/>
      <c r="H47" s="25"/>
      <c r="J47" s="25"/>
    </row>
    <row r="48" spans="4:10" ht="12.75">
      <c r="D48" s="21"/>
      <c r="E48" s="21"/>
      <c r="F48" s="21"/>
      <c r="G48" s="21"/>
      <c r="H48" s="21"/>
      <c r="J48" s="21"/>
    </row>
    <row r="49" spans="4:10" ht="12.75">
      <c r="D49" s="21"/>
      <c r="E49" s="21"/>
      <c r="F49" s="21"/>
      <c r="G49" s="21"/>
      <c r="H49" s="21"/>
      <c r="J49" s="21"/>
    </row>
    <row r="50" spans="4:10" ht="12.75">
      <c r="D50" s="21"/>
      <c r="E50" s="21"/>
      <c r="F50" s="21"/>
      <c r="G50" s="21"/>
      <c r="H50" s="21"/>
      <c r="J50" s="21"/>
    </row>
    <row r="51" spans="4:10" ht="12.75">
      <c r="D51" s="21"/>
      <c r="E51" s="21"/>
      <c r="F51" s="21"/>
      <c r="G51" s="21"/>
      <c r="H51" s="21"/>
      <c r="J51" s="21"/>
    </row>
    <row r="52" spans="4:10" ht="12.75">
      <c r="D52" s="21"/>
      <c r="E52" s="21"/>
      <c r="F52" s="21"/>
      <c r="G52" s="21"/>
      <c r="H52" s="21"/>
      <c r="J52" s="21"/>
    </row>
    <row r="53" spans="4:10" ht="12.75">
      <c r="D53" s="21"/>
      <c r="E53" s="21"/>
      <c r="F53" s="21"/>
      <c r="G53" s="21"/>
      <c r="H53" s="21"/>
      <c r="J53" s="21"/>
    </row>
    <row r="54" spans="4:10" ht="12.75">
      <c r="D54" s="21"/>
      <c r="E54" s="21"/>
      <c r="F54" s="21"/>
      <c r="G54" s="21"/>
      <c r="H54" s="21"/>
      <c r="J54" s="21"/>
    </row>
    <row r="55" spans="4:10" ht="12.75">
      <c r="D55" s="21"/>
      <c r="E55" s="21"/>
      <c r="F55" s="21"/>
      <c r="G55" s="21"/>
      <c r="H55" s="21"/>
      <c r="J55" s="21"/>
    </row>
    <row r="56" spans="4:10" ht="12.75">
      <c r="D56" s="21"/>
      <c r="E56" s="21"/>
      <c r="F56" s="21"/>
      <c r="G56" s="21"/>
      <c r="H56" s="21"/>
      <c r="J56" s="21"/>
    </row>
    <row r="57" spans="4:10" ht="12.75">
      <c r="D57" s="21"/>
      <c r="E57" s="21"/>
      <c r="F57" s="21"/>
      <c r="G57" s="21"/>
      <c r="H57" s="21"/>
      <c r="J57" s="21"/>
    </row>
    <row r="58" spans="4:10" ht="12.75">
      <c r="D58" s="21"/>
      <c r="E58" s="21"/>
      <c r="F58" s="21"/>
      <c r="G58" s="21"/>
      <c r="H58" s="21"/>
      <c r="J58" s="21"/>
    </row>
    <row r="59" spans="4:10" ht="12.75">
      <c r="D59" s="21"/>
      <c r="E59" s="21"/>
      <c r="F59" s="21"/>
      <c r="G59" s="21"/>
      <c r="H59" s="21"/>
      <c r="J59" s="21"/>
    </row>
    <row r="60" spans="4:10" ht="12.75">
      <c r="D60" s="21"/>
      <c r="E60" s="21"/>
      <c r="F60" s="21"/>
      <c r="G60" s="21"/>
      <c r="H60" s="21"/>
      <c r="J60" s="21"/>
    </row>
    <row r="61" spans="4:10" ht="12.75">
      <c r="D61" s="21"/>
      <c r="E61" s="21"/>
      <c r="F61" s="21"/>
      <c r="G61" s="21"/>
      <c r="H61" s="21"/>
      <c r="J61" s="21"/>
    </row>
    <row r="62" spans="4:10" ht="12.75">
      <c r="D62" s="21"/>
      <c r="E62" s="21"/>
      <c r="F62" s="21"/>
      <c r="G62" s="21"/>
      <c r="H62" s="21"/>
      <c r="J62" s="21"/>
    </row>
    <row r="63" spans="4:10" ht="12.75">
      <c r="D63" s="21"/>
      <c r="E63" s="21"/>
      <c r="F63" s="21"/>
      <c r="G63" s="21"/>
      <c r="H63" s="21"/>
      <c r="J63" s="21"/>
    </row>
    <row r="64" spans="4:10" ht="12.75">
      <c r="D64" s="21"/>
      <c r="E64" s="21"/>
      <c r="F64" s="21"/>
      <c r="G64" s="21"/>
      <c r="H64" s="21"/>
      <c r="J64" s="21"/>
    </row>
    <row r="65" spans="4:10" ht="12.75">
      <c r="D65" s="21"/>
      <c r="E65" s="21"/>
      <c r="F65" s="21"/>
      <c r="G65" s="21"/>
      <c r="H65" s="21"/>
      <c r="J65" s="21"/>
    </row>
    <row r="66" spans="4:10" ht="12.75">
      <c r="D66" s="21"/>
      <c r="E66" s="21"/>
      <c r="F66" s="21"/>
      <c r="G66" s="21"/>
      <c r="H66" s="21"/>
      <c r="J66" s="21"/>
    </row>
    <row r="67" spans="4:10" ht="12.75">
      <c r="D67" s="21"/>
      <c r="E67" s="21"/>
      <c r="F67" s="21"/>
      <c r="G67" s="21"/>
      <c r="H67" s="21"/>
      <c r="J67" s="21"/>
    </row>
    <row r="68" spans="4:10" ht="12.75">
      <c r="D68" s="21"/>
      <c r="E68" s="21"/>
      <c r="F68" s="21"/>
      <c r="G68" s="21"/>
      <c r="H68" s="21"/>
      <c r="J68" s="21"/>
    </row>
    <row r="69" spans="4:10" ht="12.75">
      <c r="D69" s="21"/>
      <c r="E69" s="21"/>
      <c r="F69" s="21"/>
      <c r="G69" s="21"/>
      <c r="H69" s="21"/>
      <c r="J69" s="21"/>
    </row>
    <row r="70" spans="4:10" ht="12.75">
      <c r="D70" s="21"/>
      <c r="E70" s="21"/>
      <c r="F70" s="21"/>
      <c r="G70" s="21"/>
      <c r="H70" s="21"/>
      <c r="J70" s="21"/>
    </row>
    <row r="71" spans="4:10" ht="12.75">
      <c r="D71" s="21"/>
      <c r="E71" s="21"/>
      <c r="F71" s="21"/>
      <c r="G71" s="21"/>
      <c r="H71" s="21"/>
      <c r="J71" s="21"/>
    </row>
    <row r="72" spans="4:10" ht="12.75">
      <c r="D72" s="21"/>
      <c r="E72" s="21"/>
      <c r="F72" s="21"/>
      <c r="G72" s="21"/>
      <c r="H72" s="21"/>
      <c r="J72" s="21"/>
    </row>
    <row r="73" spans="4:10" ht="12.75">
      <c r="D73" s="21"/>
      <c r="E73" s="21"/>
      <c r="F73" s="21"/>
      <c r="G73" s="21"/>
      <c r="H73" s="21"/>
      <c r="J73" s="21"/>
    </row>
    <row r="74" spans="4:10" ht="12.75">
      <c r="D74" s="21"/>
      <c r="E74" s="21"/>
      <c r="F74" s="21"/>
      <c r="G74" s="21"/>
      <c r="H74" s="21"/>
      <c r="J74" s="21"/>
    </row>
    <row r="75" spans="4:10" ht="12.75">
      <c r="D75" s="21"/>
      <c r="E75" s="21"/>
      <c r="F75" s="21"/>
      <c r="G75" s="21"/>
      <c r="H75" s="21"/>
      <c r="J75" s="21"/>
    </row>
    <row r="76" spans="4:10" ht="12.75">
      <c r="D76" s="21"/>
      <c r="E76" s="21"/>
      <c r="F76" s="21"/>
      <c r="G76" s="21"/>
      <c r="H76" s="21"/>
      <c r="J76" s="21"/>
    </row>
    <row r="77" spans="4:10" ht="12.75">
      <c r="D77" s="21"/>
      <c r="E77" s="21"/>
      <c r="F77" s="21"/>
      <c r="G77" s="21"/>
      <c r="H77" s="21"/>
      <c r="J77" s="21"/>
    </row>
    <row r="78" spans="4:10" ht="12.75">
      <c r="D78" s="21"/>
      <c r="E78" s="21"/>
      <c r="F78" s="21"/>
      <c r="G78" s="21"/>
      <c r="H78" s="21"/>
      <c r="J78" s="21"/>
    </row>
    <row r="79" spans="4:10" ht="12.75">
      <c r="D79" s="21"/>
      <c r="E79" s="21"/>
      <c r="F79" s="21"/>
      <c r="G79" s="21"/>
      <c r="H79" s="21"/>
      <c r="J79" s="21"/>
    </row>
    <row r="80" spans="4:10" ht="12.75">
      <c r="D80" s="21"/>
      <c r="E80" s="21"/>
      <c r="F80" s="21"/>
      <c r="G80" s="21"/>
      <c r="H80" s="21"/>
      <c r="J80" s="21"/>
    </row>
    <row r="81" spans="4:10" ht="12.75">
      <c r="D81" s="21"/>
      <c r="E81" s="21"/>
      <c r="F81" s="21"/>
      <c r="G81" s="21"/>
      <c r="H81" s="21"/>
      <c r="J81" s="21"/>
    </row>
    <row r="82" spans="4:10" ht="12.75">
      <c r="D82" s="21"/>
      <c r="E82" s="21"/>
      <c r="F82" s="21"/>
      <c r="G82" s="21"/>
      <c r="H82" s="21"/>
      <c r="J82" s="21"/>
    </row>
    <row r="83" spans="4:10" ht="12.75">
      <c r="D83" s="21"/>
      <c r="E83" s="21"/>
      <c r="F83" s="21"/>
      <c r="G83" s="21"/>
      <c r="H83" s="21"/>
      <c r="J83" s="21"/>
    </row>
  </sheetData>
  <sheetProtection/>
  <printOptions/>
  <pageMargins left="0.36" right="0.45" top="0.984251969" bottom="0.984251969" header="0.5" footer="0.5"/>
  <pageSetup fitToHeight="1" fitToWidth="1" horizontalDpi="300" verticalDpi="300" orientation="portrait" paperSize="9" scale="85" r:id="rId1"/>
  <headerFooter alignWithMargins="0">
    <oddFooter>&amp;CNordel 1999&amp;R&amp;D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0" zoomScaleNormal="80" zoomScalePageLayoutView="0" workbookViewId="0" topLeftCell="B1">
      <selection activeCell="A19" sqref="A19"/>
    </sheetView>
  </sheetViews>
  <sheetFormatPr defaultColWidth="9.140625" defaultRowHeight="12.75"/>
  <cols>
    <col min="1" max="1" width="9.421875" style="265" customWidth="1"/>
    <col min="2" max="2" width="32.8515625" style="265" customWidth="1"/>
    <col min="3" max="3" width="9.00390625" style="305" customWidth="1"/>
    <col min="4" max="4" width="21.00390625" style="305" customWidth="1"/>
    <col min="5" max="5" width="11.57421875" style="305" customWidth="1"/>
    <col min="6" max="6" width="9.7109375" style="305" customWidth="1"/>
    <col min="7" max="7" width="13.57421875" style="305" customWidth="1"/>
    <col min="8" max="16384" width="9.140625" style="265" customWidth="1"/>
  </cols>
  <sheetData>
    <row r="1" spans="1:8" s="258" customFormat="1" ht="15">
      <c r="A1" s="257" t="s">
        <v>16</v>
      </c>
      <c r="B1" s="27" t="s">
        <v>419</v>
      </c>
      <c r="D1" s="262"/>
      <c r="E1" s="262"/>
      <c r="F1" s="262"/>
      <c r="G1" s="262"/>
      <c r="H1" s="263"/>
    </row>
    <row r="2" spans="1:2" ht="12.75">
      <c r="A2" s="264"/>
      <c r="B2" s="264"/>
    </row>
    <row r="3" spans="1:7" ht="12.75">
      <c r="A3" s="7" t="s">
        <v>384</v>
      </c>
      <c r="B3" s="7" t="s">
        <v>385</v>
      </c>
      <c r="C3" s="5" t="s">
        <v>386</v>
      </c>
      <c r="D3" s="5" t="s">
        <v>387</v>
      </c>
      <c r="E3" s="5" t="s">
        <v>388</v>
      </c>
      <c r="F3" s="5" t="s">
        <v>389</v>
      </c>
      <c r="G3" s="5" t="s">
        <v>420</v>
      </c>
    </row>
    <row r="4" spans="1:7" ht="12.75">
      <c r="A4" s="7"/>
      <c r="B4" s="7"/>
      <c r="C4" s="5" t="s">
        <v>390</v>
      </c>
      <c r="D4" s="5" t="s">
        <v>421</v>
      </c>
      <c r="E4" s="5" t="s">
        <v>392</v>
      </c>
      <c r="F4" s="5" t="s">
        <v>393</v>
      </c>
      <c r="G4" s="5" t="s">
        <v>422</v>
      </c>
    </row>
    <row r="5" spans="1:7" ht="12.75">
      <c r="A5" s="52"/>
      <c r="B5" s="52"/>
      <c r="C5" s="53" t="s">
        <v>97</v>
      </c>
      <c r="D5" s="53" t="s">
        <v>56</v>
      </c>
      <c r="E5" s="53" t="s">
        <v>98</v>
      </c>
      <c r="F5" s="53" t="s">
        <v>98</v>
      </c>
      <c r="G5" s="53" t="s">
        <v>355</v>
      </c>
    </row>
    <row r="6" spans="1:7" ht="12.75">
      <c r="A6" s="270"/>
      <c r="B6" s="270"/>
      <c r="C6" s="272"/>
      <c r="D6" s="272"/>
      <c r="E6" s="272"/>
      <c r="F6" s="272"/>
      <c r="G6" s="272"/>
    </row>
    <row r="7" spans="1:8" ht="12.75">
      <c r="A7" s="114" t="s">
        <v>423</v>
      </c>
      <c r="B7" s="276"/>
      <c r="C7" s="252"/>
      <c r="D7" s="252"/>
      <c r="E7" s="252"/>
      <c r="F7" s="252"/>
      <c r="G7" s="252"/>
      <c r="H7" s="231"/>
    </row>
    <row r="8" spans="1:8" ht="12.75">
      <c r="A8" s="276"/>
      <c r="B8" s="306" t="s">
        <v>153</v>
      </c>
      <c r="C8" s="252"/>
      <c r="D8" s="252"/>
      <c r="E8" s="252"/>
      <c r="F8" s="252"/>
      <c r="G8" s="252"/>
      <c r="H8" s="231"/>
    </row>
    <row r="9" spans="1:8" ht="14.25">
      <c r="A9" s="276"/>
      <c r="B9" s="276" t="s">
        <v>207</v>
      </c>
      <c r="C9" s="252" t="s">
        <v>122</v>
      </c>
      <c r="D9" s="252" t="s">
        <v>302</v>
      </c>
      <c r="E9" s="252" t="s">
        <v>154</v>
      </c>
      <c r="F9" s="252" t="s">
        <v>154</v>
      </c>
      <c r="G9" s="308" t="s">
        <v>82</v>
      </c>
      <c r="H9" s="231"/>
    </row>
    <row r="10" spans="1:8" ht="12.75">
      <c r="A10" s="298"/>
      <c r="B10" s="298"/>
      <c r="C10" s="300"/>
      <c r="D10" s="300"/>
      <c r="E10" s="300"/>
      <c r="F10" s="300"/>
      <c r="G10" s="300"/>
      <c r="H10" s="309"/>
    </row>
    <row r="11" spans="1:8" s="288" customFormat="1" ht="12.75">
      <c r="A11" s="117" t="s">
        <v>397</v>
      </c>
      <c r="B11" s="231"/>
      <c r="C11" s="300"/>
      <c r="D11" s="300"/>
      <c r="E11" s="300"/>
      <c r="F11" s="300"/>
      <c r="G11" s="300"/>
      <c r="H11" s="309"/>
    </row>
    <row r="12" spans="1:8" s="288" customFormat="1" ht="14.25">
      <c r="A12" s="231"/>
      <c r="B12" s="231" t="s">
        <v>210</v>
      </c>
      <c r="C12" s="252" t="s">
        <v>144</v>
      </c>
      <c r="D12" s="252" t="s">
        <v>211</v>
      </c>
      <c r="E12" s="252">
        <v>81</v>
      </c>
      <c r="F12" s="252">
        <v>60</v>
      </c>
      <c r="G12" s="252">
        <v>2000</v>
      </c>
      <c r="H12" s="309"/>
    </row>
    <row r="14" spans="1:8" s="288" customFormat="1" ht="12.75">
      <c r="A14" s="117" t="s">
        <v>413</v>
      </c>
      <c r="B14" s="231"/>
      <c r="C14" s="300"/>
      <c r="D14" s="300"/>
      <c r="E14" s="300"/>
      <c r="F14" s="300"/>
      <c r="G14" s="300"/>
      <c r="H14" s="309"/>
    </row>
    <row r="15" spans="1:8" s="288" customFormat="1" ht="12.75">
      <c r="A15" s="231"/>
      <c r="B15" s="231" t="s">
        <v>276</v>
      </c>
      <c r="C15" s="252" t="s">
        <v>146</v>
      </c>
      <c r="D15" s="252">
        <v>300</v>
      </c>
      <c r="E15" s="252"/>
      <c r="F15" s="252"/>
      <c r="G15" s="252">
        <v>2001</v>
      </c>
      <c r="H15" s="309"/>
    </row>
    <row r="17" spans="1:7" ht="12.75">
      <c r="A17" s="7" t="s">
        <v>424</v>
      </c>
      <c r="B17" s="270"/>
      <c r="C17" s="272"/>
      <c r="D17" s="272"/>
      <c r="E17" s="272"/>
      <c r="F17" s="272"/>
      <c r="G17" s="272"/>
    </row>
    <row r="18" spans="1:7" ht="12.75">
      <c r="A18" s="270"/>
      <c r="B18" s="310" t="s">
        <v>155</v>
      </c>
      <c r="C18" s="272"/>
      <c r="D18" s="272"/>
      <c r="E18" s="272"/>
      <c r="F18" s="272"/>
      <c r="G18" s="272"/>
    </row>
    <row r="19" spans="1:7" ht="12.75">
      <c r="A19" s="270"/>
      <c r="B19" s="270" t="s">
        <v>156</v>
      </c>
      <c r="C19" s="252" t="s">
        <v>237</v>
      </c>
      <c r="D19" s="272" t="s">
        <v>157</v>
      </c>
      <c r="E19" s="272" t="s">
        <v>238</v>
      </c>
      <c r="F19" s="272" t="s">
        <v>238</v>
      </c>
      <c r="G19" s="272">
        <v>2002</v>
      </c>
    </row>
    <row r="20" spans="1:7" ht="12.75">
      <c r="A20" s="270"/>
      <c r="B20" s="270"/>
      <c r="C20" s="272"/>
      <c r="D20" s="272"/>
      <c r="E20" s="272"/>
      <c r="F20" s="272"/>
      <c r="G20" s="272"/>
    </row>
    <row r="21" spans="1:7" ht="12.75">
      <c r="A21" s="7" t="s">
        <v>425</v>
      </c>
      <c r="B21" s="270"/>
      <c r="C21" s="272"/>
      <c r="D21" s="272"/>
      <c r="E21" s="272"/>
      <c r="F21" s="272"/>
      <c r="G21" s="272"/>
    </row>
    <row r="22" spans="1:7" ht="12.75">
      <c r="A22" s="270"/>
      <c r="B22" s="310" t="s">
        <v>239</v>
      </c>
      <c r="C22" s="272"/>
      <c r="D22" s="272"/>
      <c r="E22" s="272"/>
      <c r="F22" s="272"/>
      <c r="G22" s="272"/>
    </row>
    <row r="23" spans="1:7" s="231" customFormat="1" ht="12.75">
      <c r="A23" s="276"/>
      <c r="B23" s="276" t="s">
        <v>240</v>
      </c>
      <c r="C23" s="307" t="s">
        <v>241</v>
      </c>
      <c r="D23" s="252" t="s">
        <v>157</v>
      </c>
      <c r="E23" s="252">
        <v>580</v>
      </c>
      <c r="F23" s="252">
        <v>580</v>
      </c>
      <c r="G23" s="252">
        <v>2004</v>
      </c>
    </row>
    <row r="24" spans="1:7" ht="12.75">
      <c r="A24" s="270"/>
      <c r="B24" s="270"/>
      <c r="C24" s="272"/>
      <c r="D24" s="272"/>
      <c r="E24" s="272"/>
      <c r="F24" s="272"/>
      <c r="G24" s="272"/>
    </row>
    <row r="25" spans="1:7" ht="12.75">
      <c r="A25" s="7" t="s">
        <v>426</v>
      </c>
      <c r="B25" s="270"/>
      <c r="C25" s="272"/>
      <c r="D25" s="272"/>
      <c r="E25" s="272"/>
      <c r="F25" s="272"/>
      <c r="G25" s="272"/>
    </row>
    <row r="26" spans="1:7" ht="12.75">
      <c r="A26" s="270"/>
      <c r="B26" s="310" t="s">
        <v>158</v>
      </c>
      <c r="C26" s="272"/>
      <c r="D26" s="272"/>
      <c r="E26" s="272"/>
      <c r="F26" s="272"/>
      <c r="G26" s="272"/>
    </row>
    <row r="27" spans="1:7" ht="12.75">
      <c r="A27" s="270"/>
      <c r="B27" s="270" t="s">
        <v>208</v>
      </c>
      <c r="C27" s="272" t="s">
        <v>152</v>
      </c>
      <c r="D27" s="272">
        <v>600</v>
      </c>
      <c r="E27" s="272">
        <v>252</v>
      </c>
      <c r="F27" s="272">
        <v>237</v>
      </c>
      <c r="G27" s="272">
        <v>2000</v>
      </c>
    </row>
    <row r="31" spans="1:2" ht="12.75">
      <c r="A31" s="297" t="s">
        <v>82</v>
      </c>
      <c r="B31" s="507" t="s">
        <v>430</v>
      </c>
    </row>
    <row r="32" spans="1:2" ht="12.75">
      <c r="A32" s="297"/>
      <c r="B32" s="507" t="s">
        <v>429</v>
      </c>
    </row>
    <row r="33" spans="1:2" ht="12.75">
      <c r="A33" s="297" t="s">
        <v>83</v>
      </c>
      <c r="B33" s="288" t="s">
        <v>427</v>
      </c>
    </row>
    <row r="34" spans="1:2" ht="12.75">
      <c r="A34" s="297" t="s">
        <v>116</v>
      </c>
      <c r="B34" s="288" t="s">
        <v>428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0" r:id="rId2"/>
  <headerFooter alignWithMargins="0">
    <oddFooter>&amp;CNordel 1999&amp;R&amp;D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7109375" style="265" customWidth="1"/>
    <col min="2" max="2" width="7.8515625" style="265" customWidth="1"/>
    <col min="3" max="3" width="17.140625" style="265" customWidth="1"/>
    <col min="4" max="4" width="2.421875" style="265" customWidth="1"/>
    <col min="5" max="5" width="20.7109375" style="305" customWidth="1"/>
    <col min="6" max="6" width="2.28125" style="265" customWidth="1"/>
    <col min="7" max="7" width="14.8515625" style="305" customWidth="1"/>
    <col min="8" max="8" width="1.7109375" style="265" customWidth="1"/>
    <col min="9" max="16384" width="9.140625" style="265" customWidth="1"/>
  </cols>
  <sheetData>
    <row r="1" spans="1:12" s="258" customFormat="1" ht="15">
      <c r="A1" s="257" t="s">
        <v>18</v>
      </c>
      <c r="B1" s="27" t="s">
        <v>441</v>
      </c>
      <c r="C1" s="265"/>
      <c r="D1" s="265"/>
      <c r="F1" s="265"/>
      <c r="G1" s="262"/>
      <c r="H1" s="265"/>
      <c r="I1" s="262"/>
      <c r="J1" s="262"/>
      <c r="K1" s="262"/>
      <c r="L1" s="263"/>
    </row>
    <row r="3" spans="3:8" ht="12.75">
      <c r="C3" s="305" t="s">
        <v>431</v>
      </c>
      <c r="D3" s="305"/>
      <c r="E3" s="305" t="s">
        <v>432</v>
      </c>
      <c r="F3" s="305"/>
      <c r="G3" s="305" t="s">
        <v>159</v>
      </c>
      <c r="H3" s="305"/>
    </row>
    <row r="4" spans="3:8" ht="12.75">
      <c r="C4" s="305" t="s">
        <v>98</v>
      </c>
      <c r="D4" s="305"/>
      <c r="E4" s="305" t="s">
        <v>98</v>
      </c>
      <c r="F4" s="305"/>
      <c r="G4" s="305" t="s">
        <v>98</v>
      </c>
      <c r="H4" s="305"/>
    </row>
    <row r="5" spans="2:8" ht="12.75">
      <c r="B5" s="311"/>
      <c r="C5" s="312"/>
      <c r="D5" s="312"/>
      <c r="E5" s="312"/>
      <c r="F5" s="312"/>
      <c r="G5" s="312"/>
      <c r="H5" s="305"/>
    </row>
    <row r="6" spans="2:8" s="231" customFormat="1" ht="14.25">
      <c r="B6" t="s">
        <v>313</v>
      </c>
      <c r="C6" s="313">
        <v>1318</v>
      </c>
      <c r="D6" s="308" t="s">
        <v>196</v>
      </c>
      <c r="E6" s="313">
        <v>504</v>
      </c>
      <c r="F6" s="308" t="s">
        <v>83</v>
      </c>
      <c r="G6" s="314">
        <v>3922</v>
      </c>
      <c r="H6" s="308" t="s">
        <v>116</v>
      </c>
    </row>
    <row r="7" spans="2:8" s="231" customFormat="1" ht="14.25">
      <c r="B7" t="s">
        <v>50</v>
      </c>
      <c r="C7" s="313">
        <v>3777</v>
      </c>
      <c r="D7" s="308" t="s">
        <v>202</v>
      </c>
      <c r="E7" s="313">
        <v>2510</v>
      </c>
      <c r="F7" s="252"/>
      <c r="G7" s="313">
        <v>15000</v>
      </c>
      <c r="H7" s="252"/>
    </row>
    <row r="8" spans="2:8" s="231" customFormat="1" ht="14.25">
      <c r="B8" s="20" t="s">
        <v>314</v>
      </c>
      <c r="C8" s="222">
        <v>94</v>
      </c>
      <c r="D8" s="308" t="s">
        <v>125</v>
      </c>
      <c r="E8" s="313">
        <v>508</v>
      </c>
      <c r="F8" s="252"/>
      <c r="G8" s="313">
        <v>1315</v>
      </c>
      <c r="H8" s="252"/>
    </row>
    <row r="9" spans="2:8" s="231" customFormat="1" ht="14.25">
      <c r="B9" t="s">
        <v>315</v>
      </c>
      <c r="C9" s="313">
        <v>2144</v>
      </c>
      <c r="D9" s="252"/>
      <c r="E9" s="313">
        <v>5639</v>
      </c>
      <c r="F9" s="308" t="s">
        <v>83</v>
      </c>
      <c r="G9" s="313">
        <v>10429</v>
      </c>
      <c r="H9" s="252"/>
    </row>
    <row r="10" spans="2:8" s="231" customFormat="1" ht="14.25">
      <c r="B10" t="s">
        <v>316</v>
      </c>
      <c r="C10" s="314">
        <f>10580+227</f>
        <v>10807</v>
      </c>
      <c r="D10" s="308" t="s">
        <v>202</v>
      </c>
      <c r="E10" s="314">
        <f>4422+180</f>
        <v>4602</v>
      </c>
      <c r="F10" s="308" t="s">
        <v>83</v>
      </c>
      <c r="G10" s="314">
        <v>15000</v>
      </c>
      <c r="H10" s="252"/>
    </row>
    <row r="13" spans="2:8" ht="12.75">
      <c r="B13" s="252" t="s">
        <v>82</v>
      </c>
      <c r="C13" s="507" t="s">
        <v>436</v>
      </c>
      <c r="D13" s="309"/>
      <c r="F13" s="309"/>
      <c r="H13" s="309"/>
    </row>
    <row r="14" spans="2:8" ht="12.75">
      <c r="B14" s="252" t="s">
        <v>83</v>
      </c>
      <c r="C14" s="507" t="s">
        <v>440</v>
      </c>
      <c r="D14" s="309"/>
      <c r="F14" s="309"/>
      <c r="H14" s="309"/>
    </row>
    <row r="15" spans="2:8" ht="12.75">
      <c r="B15" s="252"/>
      <c r="C15" s="507" t="s">
        <v>433</v>
      </c>
      <c r="D15" s="309"/>
      <c r="F15" s="309"/>
      <c r="H15" s="309"/>
    </row>
    <row r="16" spans="2:8" ht="12.75">
      <c r="B16" s="302"/>
      <c r="C16" s="507" t="s">
        <v>434</v>
      </c>
      <c r="D16" s="309"/>
      <c r="F16" s="309"/>
      <c r="H16" s="309"/>
    </row>
    <row r="17" spans="2:8" ht="12.75">
      <c r="B17" s="252" t="s">
        <v>116</v>
      </c>
      <c r="C17" s="507" t="s">
        <v>437</v>
      </c>
      <c r="D17" s="309"/>
      <c r="F17" s="309"/>
      <c r="H17" s="309"/>
    </row>
    <row r="18" spans="2:7" s="231" customFormat="1" ht="12.75">
      <c r="B18" s="252" t="s">
        <v>117</v>
      </c>
      <c r="C18" s="507" t="s">
        <v>438</v>
      </c>
      <c r="E18" s="252"/>
      <c r="G18" s="252"/>
    </row>
    <row r="19" spans="2:7" s="231" customFormat="1" ht="12.75">
      <c r="B19" s="252"/>
      <c r="C19" s="507" t="s">
        <v>435</v>
      </c>
      <c r="E19" s="252"/>
      <c r="G19" s="252"/>
    </row>
    <row r="20" spans="2:7" s="309" customFormat="1" ht="12.75">
      <c r="B20" s="252" t="s">
        <v>135</v>
      </c>
      <c r="C20" s="507" t="s">
        <v>439</v>
      </c>
      <c r="E20" s="300"/>
      <c r="G20" s="300"/>
    </row>
    <row r="22" ht="12.75">
      <c r="C22" s="277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1"/>
  <headerFooter alignWithMargins="0">
    <oddFooter>&amp;CNordel 1999&amp;R&amp;D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7109375" style="265" customWidth="1"/>
    <col min="2" max="2" width="30.57421875" style="265" customWidth="1"/>
    <col min="3" max="3" width="9.421875" style="265" bestFit="1" customWidth="1"/>
    <col min="4" max="4" width="1.8515625" style="265" customWidth="1"/>
    <col min="5" max="5" width="9.28125" style="231" customWidth="1"/>
    <col min="6" max="6" width="8.7109375" style="231" customWidth="1"/>
    <col min="7" max="8" width="9.140625" style="231" customWidth="1"/>
    <col min="9" max="9" width="7.57421875" style="256" bestFit="1" customWidth="1"/>
    <col min="10" max="10" width="3.57421875" style="265" customWidth="1"/>
    <col min="11" max="11" width="9.8515625" style="265" bestFit="1" customWidth="1"/>
    <col min="12" max="16384" width="9.140625" style="265" customWidth="1"/>
  </cols>
  <sheetData>
    <row r="1" spans="1:9" s="258" customFormat="1" ht="15.75">
      <c r="A1" s="257" t="s">
        <v>20</v>
      </c>
      <c r="B1" s="257" t="s">
        <v>445</v>
      </c>
      <c r="E1" s="220"/>
      <c r="F1" s="220"/>
      <c r="G1" s="220"/>
      <c r="H1" s="220"/>
      <c r="I1" s="221"/>
    </row>
    <row r="2" spans="1:9" s="258" customFormat="1" ht="12.75" customHeight="1">
      <c r="A2" s="257"/>
      <c r="B2" s="257"/>
      <c r="E2" s="220"/>
      <c r="F2" s="220"/>
      <c r="G2" s="220"/>
      <c r="H2" s="220"/>
      <c r="I2" s="221"/>
    </row>
    <row r="3" spans="1:11" s="258" customFormat="1" ht="12.75" customHeight="1">
      <c r="A3" s="257"/>
      <c r="B3" s="257"/>
      <c r="C3" s="222"/>
      <c r="D3" s="222"/>
      <c r="E3" s="231"/>
      <c r="F3" s="220"/>
      <c r="G3" s="220"/>
      <c r="H3" s="220"/>
      <c r="I3" s="221"/>
      <c r="K3" s="315"/>
    </row>
    <row r="4" spans="2:11" ht="12.75" customHeight="1">
      <c r="B4" t="s">
        <v>63</v>
      </c>
      <c r="C4" s="316">
        <f>ROUND(I13/$I$12,3)</f>
        <v>0.55</v>
      </c>
      <c r="D4" s="317"/>
      <c r="E4" s="316"/>
      <c r="K4" s="318"/>
    </row>
    <row r="5" spans="2:11" ht="12.75">
      <c r="B5" t="s">
        <v>65</v>
      </c>
      <c r="C5" s="316">
        <f>ROUND(I14/$I$12,3)</f>
        <v>0.24</v>
      </c>
      <c r="D5" s="317"/>
      <c r="E5" s="316"/>
      <c r="K5" s="318"/>
    </row>
    <row r="6" spans="2:11" ht="12.75">
      <c r="B6" t="s">
        <v>67</v>
      </c>
      <c r="C6" s="316">
        <f>ROUND(I15/$I$12,3)</f>
        <v>0.199</v>
      </c>
      <c r="D6" s="317"/>
      <c r="E6" s="316"/>
      <c r="K6" s="318"/>
    </row>
    <row r="7" spans="2:11" ht="12.75">
      <c r="B7" t="s">
        <v>68</v>
      </c>
      <c r="C7" s="316">
        <v>0.011</v>
      </c>
      <c r="D7" s="317"/>
      <c r="E7" s="316"/>
      <c r="K7" s="319"/>
    </row>
    <row r="8" spans="3:11" ht="12.75">
      <c r="C8" s="316">
        <f>SUM(C4:C7)</f>
        <v>1</v>
      </c>
      <c r="D8" s="317"/>
      <c r="E8" s="316"/>
      <c r="K8" s="319"/>
    </row>
    <row r="9" spans="3:11" ht="12.75">
      <c r="C9" s="316"/>
      <c r="K9" s="319"/>
    </row>
    <row r="10" spans="1:11" s="258" customFormat="1" ht="15.75">
      <c r="A10" s="257" t="s">
        <v>21</v>
      </c>
      <c r="B10" s="257" t="s">
        <v>446</v>
      </c>
      <c r="E10" s="220"/>
      <c r="F10" s="220"/>
      <c r="G10" s="320"/>
      <c r="H10" s="220"/>
      <c r="I10" s="221"/>
      <c r="K10" s="321"/>
    </row>
    <row r="11" spans="2:11" ht="12.75">
      <c r="B11" s="303"/>
      <c r="C11" s="17" t="s">
        <v>313</v>
      </c>
      <c r="D11" s="17"/>
      <c r="E11" s="17" t="s">
        <v>50</v>
      </c>
      <c r="F11" s="17" t="s">
        <v>314</v>
      </c>
      <c r="G11" s="17" t="s">
        <v>315</v>
      </c>
      <c r="H11" s="17" t="s">
        <v>316</v>
      </c>
      <c r="I11" s="322" t="s">
        <v>54</v>
      </c>
      <c r="J11" s="323"/>
      <c r="K11" s="324"/>
    </row>
    <row r="12" spans="2:11" ht="12.75">
      <c r="B12" t="s">
        <v>447</v>
      </c>
      <c r="C12" s="325">
        <f>+SUM(C13:C15)+C20</f>
        <v>37009</v>
      </c>
      <c r="D12" s="326"/>
      <c r="E12" s="325">
        <f>+SUM(E13:E15)+E20</f>
        <v>66766</v>
      </c>
      <c r="F12" s="325">
        <f>+SUM(F13:F15)+F20</f>
        <v>7184</v>
      </c>
      <c r="G12" s="325">
        <f>+SUM(G13:G15)+G20</f>
        <v>122874</v>
      </c>
      <c r="H12" s="325">
        <f>+SUM(H13:H15)+H20</f>
        <v>150510</v>
      </c>
      <c r="I12" s="327">
        <f>SUM(C12:H12)</f>
        <v>384343</v>
      </c>
      <c r="J12" s="328"/>
      <c r="K12" s="324"/>
    </row>
    <row r="13" spans="2:12" ht="12.75">
      <c r="B13" t="s">
        <v>63</v>
      </c>
      <c r="C13" s="329">
        <v>31</v>
      </c>
      <c r="D13" s="330"/>
      <c r="E13" s="329">
        <v>12606</v>
      </c>
      <c r="F13" s="329">
        <v>6043</v>
      </c>
      <c r="G13" s="329">
        <v>122095</v>
      </c>
      <c r="H13" s="329">
        <v>70423</v>
      </c>
      <c r="I13" s="331">
        <f aca="true" t="shared" si="0" ref="I13:I20">SUM(C13:H13)</f>
        <v>211198</v>
      </c>
      <c r="J13" s="328"/>
      <c r="K13" s="324"/>
      <c r="L13" s="324"/>
    </row>
    <row r="14" spans="2:12" ht="12.75">
      <c r="B14" t="s">
        <v>65</v>
      </c>
      <c r="C14" s="332" t="s">
        <v>66</v>
      </c>
      <c r="D14" s="330"/>
      <c r="E14" s="329">
        <v>22067</v>
      </c>
      <c r="F14" s="332" t="s">
        <v>66</v>
      </c>
      <c r="G14" s="332" t="s">
        <v>66</v>
      </c>
      <c r="H14" s="329">
        <v>70171</v>
      </c>
      <c r="I14" s="331">
        <f t="shared" si="0"/>
        <v>92238</v>
      </c>
      <c r="J14" s="328"/>
      <c r="K14" s="324"/>
      <c r="L14" s="324"/>
    </row>
    <row r="15" spans="2:12" ht="12.75" customHeight="1">
      <c r="B15" t="s">
        <v>67</v>
      </c>
      <c r="C15" s="329">
        <f>SUM(C16:C19)</f>
        <v>33949</v>
      </c>
      <c r="D15" s="330"/>
      <c r="E15" s="329">
        <f>SUM(E16:E19)</f>
        <v>32043</v>
      </c>
      <c r="F15" s="329">
        <f>SUM(F16:F19)</f>
        <v>3</v>
      </c>
      <c r="G15" s="329">
        <f>SUM(G16:G19)</f>
        <v>766</v>
      </c>
      <c r="H15" s="329">
        <f>SUM(H16:H19)</f>
        <v>9547</v>
      </c>
      <c r="I15" s="331">
        <f t="shared" si="0"/>
        <v>76308</v>
      </c>
      <c r="J15" s="328"/>
      <c r="K15" s="324"/>
      <c r="L15" s="328"/>
    </row>
    <row r="16" spans="2:11" ht="12.75" customHeight="1">
      <c r="B16" s="3" t="s">
        <v>448</v>
      </c>
      <c r="C16" s="329">
        <v>32266</v>
      </c>
      <c r="D16" s="334" t="s">
        <v>82</v>
      </c>
      <c r="E16" s="329">
        <v>6922</v>
      </c>
      <c r="F16" s="332" t="s">
        <v>66</v>
      </c>
      <c r="G16" s="329">
        <v>119</v>
      </c>
      <c r="H16" s="329">
        <v>281</v>
      </c>
      <c r="I16" s="331">
        <f t="shared" si="0"/>
        <v>39588</v>
      </c>
      <c r="J16" s="328"/>
      <c r="K16" s="324"/>
    </row>
    <row r="17" spans="2:11" ht="12.75">
      <c r="B17" s="3" t="s">
        <v>306</v>
      </c>
      <c r="C17" s="332" t="s">
        <v>160</v>
      </c>
      <c r="D17" s="330"/>
      <c r="E17" s="329">
        <v>12941</v>
      </c>
      <c r="F17" s="332" t="s">
        <v>66</v>
      </c>
      <c r="G17" s="332" t="s">
        <v>66</v>
      </c>
      <c r="H17" s="329">
        <v>4770</v>
      </c>
      <c r="I17" s="331">
        <f t="shared" si="0"/>
        <v>17711</v>
      </c>
      <c r="J17" s="328"/>
      <c r="K17" s="324"/>
    </row>
    <row r="18" spans="2:11" ht="12.75">
      <c r="B18" s="3" t="s">
        <v>307</v>
      </c>
      <c r="C18" s="329">
        <v>1683</v>
      </c>
      <c r="D18" s="330"/>
      <c r="E18" s="329">
        <v>12178</v>
      </c>
      <c r="F18" s="332" t="s">
        <v>66</v>
      </c>
      <c r="G18" s="329">
        <v>370</v>
      </c>
      <c r="H18" s="329">
        <v>4486</v>
      </c>
      <c r="I18" s="331">
        <f t="shared" si="0"/>
        <v>18717</v>
      </c>
      <c r="J18" s="328"/>
      <c r="K18" s="324"/>
    </row>
    <row r="19" spans="2:11" ht="12.75">
      <c r="B19" s="3" t="s">
        <v>308</v>
      </c>
      <c r="C19" s="335" t="s">
        <v>161</v>
      </c>
      <c r="D19" s="330"/>
      <c r="E19" s="329">
        <v>2</v>
      </c>
      <c r="F19" s="329">
        <v>3</v>
      </c>
      <c r="G19" s="329">
        <v>277</v>
      </c>
      <c r="H19" s="329">
        <v>10</v>
      </c>
      <c r="I19" s="331">
        <f t="shared" si="0"/>
        <v>292</v>
      </c>
      <c r="J19" s="328"/>
      <c r="K19" s="324"/>
    </row>
    <row r="20" spans="2:12" s="231" customFormat="1" ht="14.25">
      <c r="B20" s="117" t="s">
        <v>449</v>
      </c>
      <c r="C20" s="329">
        <v>3029</v>
      </c>
      <c r="D20" s="330"/>
      <c r="E20" s="329">
        <v>50</v>
      </c>
      <c r="F20" s="329">
        <v>1138</v>
      </c>
      <c r="G20" s="329">
        <v>13</v>
      </c>
      <c r="H20" s="329">
        <v>369</v>
      </c>
      <c r="I20" s="331">
        <f t="shared" si="0"/>
        <v>4599</v>
      </c>
      <c r="J20" s="329"/>
      <c r="K20" s="324"/>
      <c r="L20" s="336"/>
    </row>
    <row r="21" spans="2:11" ht="12.75">
      <c r="B21" s="3"/>
      <c r="C21" s="329"/>
      <c r="D21" s="330"/>
      <c r="E21" s="329"/>
      <c r="F21" s="329"/>
      <c r="G21" s="329"/>
      <c r="H21" s="337"/>
      <c r="I21" s="331"/>
      <c r="J21" s="328"/>
      <c r="K21" s="324"/>
    </row>
    <row r="22" spans="2:11" s="288" customFormat="1" ht="12.75">
      <c r="B22" s="20" t="s">
        <v>452</v>
      </c>
      <c r="C22" s="329">
        <v>39040</v>
      </c>
      <c r="D22" s="330"/>
      <c r="E22" s="329">
        <v>67324</v>
      </c>
      <c r="F22" s="329">
        <v>6277</v>
      </c>
      <c r="G22" s="329">
        <v>116953</v>
      </c>
      <c r="H22" s="329">
        <v>154340</v>
      </c>
      <c r="I22" s="331">
        <f>SUM(C22:H22)</f>
        <v>383934</v>
      </c>
      <c r="J22" s="338"/>
      <c r="K22" s="339"/>
    </row>
    <row r="23" spans="2:11" s="288" customFormat="1" ht="12.75">
      <c r="B23" s="20" t="s">
        <v>453</v>
      </c>
      <c r="C23" s="340">
        <f>+C12/C22-1</f>
        <v>-0.052023565573770525</v>
      </c>
      <c r="D23" s="341"/>
      <c r="E23" s="340">
        <f>+E12/E22-1</f>
        <v>-0.0082882775830313</v>
      </c>
      <c r="F23" s="340">
        <f>+F12/F22-1</f>
        <v>0.14449577823801185</v>
      </c>
      <c r="G23" s="340">
        <f>+G12/G22-1</f>
        <v>0.050627175019024806</v>
      </c>
      <c r="H23" s="340">
        <f>+H12/H22-1</f>
        <v>-0.02481534274977326</v>
      </c>
      <c r="I23" s="342">
        <f>+I12/I22-1</f>
        <v>0.0010652872629148824</v>
      </c>
      <c r="J23" s="339"/>
      <c r="K23" s="339"/>
    </row>
    <row r="24" ht="12.75">
      <c r="C24" s="231"/>
    </row>
    <row r="25" ht="12.75">
      <c r="H25" s="329"/>
    </row>
    <row r="26" ht="12.75">
      <c r="I26" s="231"/>
    </row>
    <row r="27" spans="1:9" ht="12.75">
      <c r="A27" s="222" t="s">
        <v>82</v>
      </c>
      <c r="B27" s="506" t="s">
        <v>450</v>
      </c>
      <c r="G27" s="329"/>
      <c r="H27" s="329"/>
      <c r="I27" s="329"/>
    </row>
    <row r="28" spans="1:2" ht="12.75">
      <c r="A28" s="222" t="s">
        <v>83</v>
      </c>
      <c r="B28" s="507" t="s">
        <v>451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6" r:id="rId1"/>
  <headerFooter alignWithMargins="0">
    <oddFooter>&amp;CNordel 1999&amp;R&amp;D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57421875" style="265" customWidth="1"/>
    <col min="2" max="2" width="24.140625" style="265" customWidth="1"/>
    <col min="3" max="3" width="8.7109375" style="305" customWidth="1"/>
    <col min="4" max="4" width="1.57421875" style="305" customWidth="1"/>
    <col min="5" max="5" width="8.7109375" style="305" customWidth="1"/>
    <col min="6" max="6" width="1.57421875" style="305" customWidth="1"/>
    <col min="7" max="7" width="8.7109375" style="305" customWidth="1"/>
    <col min="8" max="8" width="8.7109375" style="252" customWidth="1"/>
    <col min="9" max="9" width="8.7109375" style="305" customWidth="1"/>
    <col min="10" max="10" width="9.28125" style="265" customWidth="1"/>
    <col min="11" max="11" width="12.140625" style="265" customWidth="1"/>
    <col min="12" max="12" width="4.57421875" style="265" customWidth="1"/>
    <col min="13" max="14" width="12.140625" style="265" customWidth="1"/>
    <col min="15" max="16384" width="9.140625" style="265" customWidth="1"/>
  </cols>
  <sheetData>
    <row r="1" spans="1:10" s="258" customFormat="1" ht="15">
      <c r="A1" s="257" t="s">
        <v>22</v>
      </c>
      <c r="B1" s="257" t="s">
        <v>454</v>
      </c>
      <c r="D1" s="262"/>
      <c r="E1" s="262"/>
      <c r="F1" s="262"/>
      <c r="G1" s="262"/>
      <c r="H1" s="220"/>
      <c r="I1" s="262"/>
      <c r="J1" s="263"/>
    </row>
    <row r="2" spans="1:10" s="258" customFormat="1" ht="15">
      <c r="A2" s="257"/>
      <c r="B2" s="343"/>
      <c r="D2" s="262"/>
      <c r="E2" s="262"/>
      <c r="F2" s="262"/>
      <c r="G2" s="262"/>
      <c r="H2" s="220"/>
      <c r="I2" s="262"/>
      <c r="J2" s="263"/>
    </row>
    <row r="3" ht="12.75">
      <c r="J3" s="304"/>
    </row>
    <row r="4" spans="3:10" ht="12.75">
      <c r="C4" s="17" t="s">
        <v>313</v>
      </c>
      <c r="D4" s="17"/>
      <c r="E4" s="17" t="s">
        <v>50</v>
      </c>
      <c r="F4" s="17"/>
      <c r="G4" s="17" t="s">
        <v>314</v>
      </c>
      <c r="H4" s="17" t="s">
        <v>315</v>
      </c>
      <c r="I4" s="17" t="s">
        <v>316</v>
      </c>
      <c r="J4" s="304"/>
    </row>
    <row r="5" spans="2:10" ht="12.75">
      <c r="B5" t="s">
        <v>456</v>
      </c>
      <c r="C5" s="344"/>
      <c r="D5" s="345"/>
      <c r="E5" s="344">
        <f>+'S16'!D18/1000</f>
        <v>11.124</v>
      </c>
      <c r="F5" s="345"/>
      <c r="G5" s="346"/>
      <c r="H5" s="346"/>
      <c r="I5" s="347"/>
      <c r="J5" s="348"/>
    </row>
    <row r="6" spans="2:10" ht="12.75">
      <c r="B6" t="s">
        <v>338</v>
      </c>
      <c r="C6" s="344"/>
      <c r="D6" s="345"/>
      <c r="E6" s="344"/>
      <c r="F6" s="345"/>
      <c r="G6" s="346">
        <f>+'S10,11'!F20/1000</f>
        <v>1.138</v>
      </c>
      <c r="H6" s="349"/>
      <c r="I6" s="347"/>
      <c r="J6" s="348"/>
    </row>
    <row r="7" spans="2:10" ht="12.75">
      <c r="B7" t="s">
        <v>336</v>
      </c>
      <c r="C7" s="350">
        <f>+'S10,11'!C20/1000</f>
        <v>3.029</v>
      </c>
      <c r="D7" s="351"/>
      <c r="E7" s="350">
        <f>+'S10,11'!E20/1000</f>
        <v>0.05</v>
      </c>
      <c r="F7" s="351"/>
      <c r="G7" s="346"/>
      <c r="H7" s="346">
        <f>+'S10,11'!G20/1000</f>
        <v>0.013</v>
      </c>
      <c r="I7" s="347">
        <f>+'S10,11'!H20/1000</f>
        <v>0.369</v>
      </c>
      <c r="J7" s="348"/>
    </row>
    <row r="8" spans="2:10" ht="12.75">
      <c r="B8" t="s">
        <v>457</v>
      </c>
      <c r="C8" s="344">
        <v>3.6</v>
      </c>
      <c r="D8" s="352"/>
      <c r="E8" s="344"/>
      <c r="F8" s="345"/>
      <c r="G8" s="346"/>
      <c r="H8" s="346">
        <v>0.5</v>
      </c>
      <c r="I8" s="347"/>
      <c r="J8" s="348"/>
    </row>
    <row r="9" spans="2:10" ht="12.75">
      <c r="B9" t="s">
        <v>360</v>
      </c>
      <c r="C9" s="350">
        <v>0.2</v>
      </c>
      <c r="D9" s="352"/>
      <c r="E9" s="344">
        <v>14</v>
      </c>
      <c r="F9" s="345"/>
      <c r="G9" s="346"/>
      <c r="H9" s="346"/>
      <c r="I9" s="347">
        <v>4.5</v>
      </c>
      <c r="J9" s="348"/>
    </row>
    <row r="10" spans="2:10" ht="12.75">
      <c r="B10" t="s">
        <v>358</v>
      </c>
      <c r="C10" s="344">
        <v>8.8</v>
      </c>
      <c r="D10" s="351"/>
      <c r="E10" s="350">
        <v>7.8</v>
      </c>
      <c r="F10" s="351"/>
      <c r="G10" s="346"/>
      <c r="H10" s="346">
        <v>0.3</v>
      </c>
      <c r="I10" s="347">
        <v>0.7</v>
      </c>
      <c r="J10" s="348"/>
    </row>
    <row r="11" spans="2:10" ht="12.75">
      <c r="B11" t="s">
        <v>340</v>
      </c>
      <c r="C11" s="344">
        <v>1.7</v>
      </c>
      <c r="D11" s="345"/>
      <c r="E11" s="344">
        <v>1.7</v>
      </c>
      <c r="F11" s="345"/>
      <c r="G11" s="346"/>
      <c r="H11" s="346"/>
      <c r="I11" s="347">
        <v>2.4</v>
      </c>
      <c r="J11" s="348"/>
    </row>
    <row r="12" spans="2:10" ht="12.75">
      <c r="B12" t="s">
        <v>458</v>
      </c>
      <c r="C12" s="350">
        <v>19.6</v>
      </c>
      <c r="D12" s="351"/>
      <c r="E12" s="350">
        <v>8.6</v>
      </c>
      <c r="F12" s="351"/>
      <c r="G12" s="346"/>
      <c r="H12" s="346"/>
      <c r="I12" s="347">
        <v>1.9</v>
      </c>
      <c r="J12" s="348"/>
    </row>
    <row r="13" spans="2:10" ht="12.75">
      <c r="B13" t="s">
        <v>65</v>
      </c>
      <c r="C13" s="344"/>
      <c r="D13" s="345"/>
      <c r="E13" s="344">
        <f>+'S10,11'!E14/1000</f>
        <v>22.067</v>
      </c>
      <c r="F13" s="345"/>
      <c r="G13" s="346"/>
      <c r="H13" s="346"/>
      <c r="I13" s="347">
        <f>+'S10,11'!H14/1000</f>
        <v>70.171</v>
      </c>
      <c r="J13" s="348"/>
    </row>
    <row r="14" spans="2:10" ht="12.75">
      <c r="B14" t="s">
        <v>63</v>
      </c>
      <c r="C14" s="344">
        <f>+'S10,11'!C13/1000</f>
        <v>0.031</v>
      </c>
      <c r="D14" s="353"/>
      <c r="E14" s="344">
        <f>+'S10,11'!E13/1000</f>
        <v>12.606</v>
      </c>
      <c r="F14" s="354"/>
      <c r="G14" s="346">
        <f>+'S10,11'!F13/1000</f>
        <v>6.043</v>
      </c>
      <c r="H14" s="346">
        <f>+'S10,11'!G13/1000</f>
        <v>122.095</v>
      </c>
      <c r="I14" s="347">
        <f>+'S10,11'!H13/1000</f>
        <v>70.423</v>
      </c>
      <c r="J14" s="348"/>
    </row>
    <row r="15" spans="2:10" ht="12.75">
      <c r="B15" t="s">
        <v>459</v>
      </c>
      <c r="C15" s="344">
        <f>+'S16'!C18/1000</f>
        <v>-2.165</v>
      </c>
      <c r="D15" s="345"/>
      <c r="E15" s="344"/>
      <c r="F15" s="345"/>
      <c r="G15" s="346"/>
      <c r="H15" s="346">
        <f>+'S16'!E18/1000</f>
        <v>-1.883</v>
      </c>
      <c r="I15" s="347">
        <f>+'S16'!F18/1000</f>
        <v>-7.588</v>
      </c>
      <c r="J15" s="348"/>
    </row>
    <row r="16" spans="3:11" ht="12.75">
      <c r="C16" s="355"/>
      <c r="D16" s="356"/>
      <c r="E16" s="355"/>
      <c r="F16" s="356"/>
      <c r="G16" s="355"/>
      <c r="H16" s="357"/>
      <c r="I16" s="355"/>
      <c r="J16" s="348"/>
      <c r="K16" s="348"/>
    </row>
    <row r="17" spans="2:10" s="299" customFormat="1" ht="12.75">
      <c r="B17" s="298" t="s">
        <v>289</v>
      </c>
      <c r="C17" s="358">
        <f>SUM(C6:C14)</f>
        <v>36.96</v>
      </c>
      <c r="D17" s="358"/>
      <c r="E17" s="358">
        <f>SUM(E6:E14)</f>
        <v>66.823</v>
      </c>
      <c r="F17" s="358"/>
      <c r="G17" s="358">
        <f>SUM(G6:G14)</f>
        <v>7.181</v>
      </c>
      <c r="H17" s="359">
        <f>SUM(H6:H14)</f>
        <v>122.908</v>
      </c>
      <c r="I17" s="358">
        <f>SUM(I6:I14)</f>
        <v>150.46300000000002</v>
      </c>
      <c r="J17" s="358">
        <f>SUM(C17:I17)</f>
        <v>384.33500000000004</v>
      </c>
    </row>
    <row r="18" spans="2:10" s="299" customFormat="1" ht="12.75">
      <c r="B18" s="298" t="s">
        <v>290</v>
      </c>
      <c r="C18" s="358">
        <f>+C17+C5+C15</f>
        <v>34.795</v>
      </c>
      <c r="D18" s="358"/>
      <c r="E18" s="358">
        <f>+E17+E5+E15</f>
        <v>77.94699999999999</v>
      </c>
      <c r="F18" s="358"/>
      <c r="G18" s="358">
        <f>+G17+G5+G15</f>
        <v>7.181</v>
      </c>
      <c r="H18" s="359">
        <f>+H17+H5+H15</f>
        <v>121.025</v>
      </c>
      <c r="I18" s="358">
        <f>+I17+I5+I15</f>
        <v>142.87500000000003</v>
      </c>
      <c r="J18" s="358">
        <f>SUM(C18:I18)</f>
        <v>383.823</v>
      </c>
    </row>
    <row r="20" spans="2:9" s="231" customFormat="1" ht="12.75">
      <c r="B20" s="507" t="s">
        <v>455</v>
      </c>
      <c r="C20" s="252"/>
      <c r="D20" s="252"/>
      <c r="E20" s="252"/>
      <c r="F20" s="252"/>
      <c r="G20" s="252"/>
      <c r="H20" s="252"/>
      <c r="I20" s="252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1"/>
  <headerFooter alignWithMargins="0">
    <oddFooter>&amp;CNordel 1999&amp;R&amp;D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7109375" style="265" customWidth="1"/>
    <col min="2" max="2" width="6.28125" style="368" customWidth="1"/>
    <col min="3" max="3" width="7.7109375" style="265" customWidth="1"/>
    <col min="4" max="4" width="9.421875" style="265" customWidth="1"/>
    <col min="5" max="5" width="12.140625" style="295" customWidth="1"/>
    <col min="6" max="6" width="8.57421875" style="295" hidden="1" customWidth="1"/>
    <col min="7" max="7" width="10.7109375" style="231" customWidth="1"/>
    <col min="8" max="9" width="9.421875" style="265" customWidth="1"/>
    <col min="10" max="10" width="12.8515625" style="265" customWidth="1"/>
    <col min="11" max="11" width="7.140625" style="265" hidden="1" customWidth="1"/>
    <col min="12" max="12" width="7.421875" style="265" hidden="1" customWidth="1"/>
    <col min="13" max="13" width="11.00390625" style="231" customWidth="1"/>
    <col min="14" max="15" width="9.421875" style="265" customWidth="1"/>
    <col min="16" max="16" width="12.140625" style="265" customWidth="1"/>
    <col min="17" max="17" width="12.140625" style="265" hidden="1" customWidth="1"/>
    <col min="18" max="18" width="11.00390625" style="265" customWidth="1"/>
    <col min="19" max="20" width="9.421875" style="265" customWidth="1"/>
    <col min="21" max="21" width="12.140625" style="265" customWidth="1"/>
    <col min="22" max="22" width="12.140625" style="231" hidden="1" customWidth="1"/>
    <col min="23" max="23" width="7.421875" style="231" hidden="1" customWidth="1"/>
    <col min="24" max="24" width="13.8515625" style="231" customWidth="1"/>
    <col min="25" max="26" width="9.421875" style="265" customWidth="1"/>
    <col min="27" max="27" width="12.140625" style="265" customWidth="1"/>
    <col min="28" max="28" width="7.421875" style="265" hidden="1" customWidth="1"/>
    <col min="29" max="29" width="12.140625" style="231" customWidth="1"/>
    <col min="30" max="30" width="8.8515625" style="265" customWidth="1"/>
    <col min="31" max="16384" width="9.140625" style="265" customWidth="1"/>
  </cols>
  <sheetData>
    <row r="1" spans="1:32" s="258" customFormat="1" ht="15">
      <c r="A1" s="360" t="s">
        <v>23</v>
      </c>
      <c r="B1" s="257" t="s">
        <v>575</v>
      </c>
      <c r="C1" s="265"/>
      <c r="E1" s="361"/>
      <c r="F1" s="361"/>
      <c r="G1" s="219"/>
      <c r="M1" s="219"/>
      <c r="V1" s="219"/>
      <c r="W1" s="219"/>
      <c r="X1" s="219"/>
      <c r="AC1" s="219"/>
      <c r="AD1" s="262"/>
      <c r="AE1" s="262"/>
      <c r="AF1" s="263"/>
    </row>
    <row r="2" spans="2:6" ht="12.75">
      <c r="B2" s="265"/>
      <c r="C2" s="303"/>
      <c r="E2" s="362"/>
      <c r="F2" s="362"/>
    </row>
    <row r="3" spans="1:29" s="366" customFormat="1" ht="12.75">
      <c r="A3" s="363"/>
      <c r="B3" s="364"/>
      <c r="C3" s="365" t="s">
        <v>313</v>
      </c>
      <c r="D3" s="363"/>
      <c r="E3" s="363"/>
      <c r="F3" s="363"/>
      <c r="G3" s="363"/>
      <c r="H3" s="365" t="s">
        <v>50</v>
      </c>
      <c r="I3" s="363"/>
      <c r="J3" s="363"/>
      <c r="K3" s="363"/>
      <c r="L3" s="363"/>
      <c r="M3" s="363"/>
      <c r="N3" s="365" t="s">
        <v>314</v>
      </c>
      <c r="O3" s="363"/>
      <c r="P3" s="363"/>
      <c r="Q3" s="363"/>
      <c r="R3" s="363"/>
      <c r="S3" s="365" t="s">
        <v>315</v>
      </c>
      <c r="T3" s="363"/>
      <c r="U3" s="363"/>
      <c r="V3" s="363"/>
      <c r="W3" s="363"/>
      <c r="X3" s="363"/>
      <c r="Y3" s="365" t="s">
        <v>316</v>
      </c>
      <c r="Z3" s="363"/>
      <c r="AA3" s="363"/>
      <c r="AB3" s="363"/>
      <c r="AC3" s="363"/>
    </row>
    <row r="4" spans="1:29" ht="12.75">
      <c r="A4" s="367"/>
      <c r="C4" s="369"/>
      <c r="D4" s="367"/>
      <c r="E4" s="370"/>
      <c r="F4" s="371"/>
      <c r="G4" s="367"/>
      <c r="H4" s="372"/>
      <c r="I4" s="367"/>
      <c r="J4" s="370"/>
      <c r="K4" s="367"/>
      <c r="L4" s="367"/>
      <c r="M4" s="367"/>
      <c r="N4" s="372"/>
      <c r="O4" s="367"/>
      <c r="P4" s="373"/>
      <c r="Q4" s="367"/>
      <c r="R4" s="367"/>
      <c r="S4" s="372"/>
      <c r="T4" s="367"/>
      <c r="U4" s="370"/>
      <c r="V4" s="367"/>
      <c r="W4" s="367"/>
      <c r="X4" s="367"/>
      <c r="Y4" s="372"/>
      <c r="Z4" s="367"/>
      <c r="AA4" s="370"/>
      <c r="AB4" s="367"/>
      <c r="AC4" s="367"/>
    </row>
    <row r="5" spans="1:29" ht="12.75">
      <c r="A5" s="374"/>
      <c r="C5" s="508" t="s">
        <v>460</v>
      </c>
      <c r="D5" s="509" t="s">
        <v>65</v>
      </c>
      <c r="E5" s="509" t="s">
        <v>461</v>
      </c>
      <c r="F5" s="374" t="s">
        <v>162</v>
      </c>
      <c r="G5" s="509" t="s">
        <v>462</v>
      </c>
      <c r="H5" s="509" t="s">
        <v>460</v>
      </c>
      <c r="I5" s="509" t="s">
        <v>65</v>
      </c>
      <c r="J5" s="509" t="s">
        <v>461</v>
      </c>
      <c r="K5" s="374" t="s">
        <v>163</v>
      </c>
      <c r="L5" s="374" t="s">
        <v>162</v>
      </c>
      <c r="M5" s="509" t="s">
        <v>462</v>
      </c>
      <c r="N5" s="509" t="s">
        <v>460</v>
      </c>
      <c r="O5" s="509" t="s">
        <v>65</v>
      </c>
      <c r="P5" s="509" t="s">
        <v>461</v>
      </c>
      <c r="Q5" s="374" t="s">
        <v>163</v>
      </c>
      <c r="R5" s="509" t="s">
        <v>462</v>
      </c>
      <c r="S5" s="509" t="s">
        <v>460</v>
      </c>
      <c r="T5" s="509" t="s">
        <v>65</v>
      </c>
      <c r="U5" s="509" t="s">
        <v>461</v>
      </c>
      <c r="V5" s="375" t="s">
        <v>164</v>
      </c>
      <c r="W5" s="375" t="s">
        <v>162</v>
      </c>
      <c r="X5" s="509" t="s">
        <v>462</v>
      </c>
      <c r="Y5" s="509" t="s">
        <v>460</v>
      </c>
      <c r="Z5" s="509" t="s">
        <v>65</v>
      </c>
      <c r="AA5" s="509" t="s">
        <v>461</v>
      </c>
      <c r="AB5" s="374" t="s">
        <v>162</v>
      </c>
      <c r="AC5" s="509" t="s">
        <v>462</v>
      </c>
    </row>
    <row r="6" spans="1:29" ht="12.75">
      <c r="A6" s="374"/>
      <c r="C6" s="508" t="s">
        <v>463</v>
      </c>
      <c r="D6" s="509" t="s">
        <v>464</v>
      </c>
      <c r="E6" s="509" t="s">
        <v>465</v>
      </c>
      <c r="F6" s="374"/>
      <c r="G6" s="509" t="s">
        <v>466</v>
      </c>
      <c r="H6" s="509" t="s">
        <v>463</v>
      </c>
      <c r="I6" s="509" t="s">
        <v>464</v>
      </c>
      <c r="J6" s="509" t="s">
        <v>465</v>
      </c>
      <c r="K6" s="374" t="s">
        <v>165</v>
      </c>
      <c r="L6" s="374"/>
      <c r="M6" s="509" t="s">
        <v>466</v>
      </c>
      <c r="N6" s="509" t="s">
        <v>463</v>
      </c>
      <c r="O6" s="509" t="s">
        <v>464</v>
      </c>
      <c r="P6" s="509" t="s">
        <v>465</v>
      </c>
      <c r="Q6" s="374"/>
      <c r="R6" s="509" t="s">
        <v>466</v>
      </c>
      <c r="S6" s="509" t="s">
        <v>463</v>
      </c>
      <c r="T6" s="509" t="s">
        <v>464</v>
      </c>
      <c r="U6" s="509" t="s">
        <v>465</v>
      </c>
      <c r="V6" s="375"/>
      <c r="W6" s="375" t="s">
        <v>165</v>
      </c>
      <c r="X6" s="509" t="s">
        <v>466</v>
      </c>
      <c r="Y6" s="509" t="s">
        <v>463</v>
      </c>
      <c r="Z6" s="509" t="s">
        <v>464</v>
      </c>
      <c r="AA6" s="509" t="s">
        <v>465</v>
      </c>
      <c r="AB6" s="374"/>
      <c r="AC6" s="509" t="s">
        <v>466</v>
      </c>
    </row>
    <row r="7" spans="1:29" ht="12.75">
      <c r="A7" s="377"/>
      <c r="C7" s="508"/>
      <c r="D7" s="509" t="s">
        <v>467</v>
      </c>
      <c r="E7" s="509" t="s">
        <v>463</v>
      </c>
      <c r="F7" s="378"/>
      <c r="G7" s="379"/>
      <c r="H7" s="509"/>
      <c r="I7" s="509" t="s">
        <v>467</v>
      </c>
      <c r="J7" s="509" t="s">
        <v>463</v>
      </c>
      <c r="K7" s="378"/>
      <c r="L7" s="378"/>
      <c r="M7" s="379"/>
      <c r="N7" s="509"/>
      <c r="O7" s="509" t="s">
        <v>467</v>
      </c>
      <c r="P7" s="509" t="s">
        <v>463</v>
      </c>
      <c r="Q7" s="378"/>
      <c r="R7" s="378"/>
      <c r="S7" s="509"/>
      <c r="T7" s="509" t="s">
        <v>467</v>
      </c>
      <c r="U7" s="509" t="s">
        <v>463</v>
      </c>
      <c r="V7" s="379"/>
      <c r="W7" s="379"/>
      <c r="X7" s="379"/>
      <c r="Y7" s="509"/>
      <c r="Z7" s="509" t="s">
        <v>467</v>
      </c>
      <c r="AA7" s="509" t="s">
        <v>463</v>
      </c>
      <c r="AB7" s="378"/>
      <c r="AC7" s="379"/>
    </row>
    <row r="8" spans="1:29" ht="12.75">
      <c r="A8" s="374"/>
      <c r="C8" s="380"/>
      <c r="D8" s="374"/>
      <c r="E8" s="381"/>
      <c r="F8" s="381"/>
      <c r="G8" s="375"/>
      <c r="H8" s="376"/>
      <c r="I8" s="374"/>
      <c r="J8" s="374"/>
      <c r="K8" s="374"/>
      <c r="L8" s="374"/>
      <c r="M8" s="375"/>
      <c r="N8" s="376"/>
      <c r="O8" s="374"/>
      <c r="P8" s="374"/>
      <c r="Q8" s="374"/>
      <c r="R8" s="374"/>
      <c r="S8" s="376"/>
      <c r="T8" s="375"/>
      <c r="U8" s="375"/>
      <c r="V8" s="375"/>
      <c r="W8" s="375"/>
      <c r="X8" s="375"/>
      <c r="Y8" s="376"/>
      <c r="Z8" s="374"/>
      <c r="AA8" s="374"/>
      <c r="AB8" s="374"/>
      <c r="AC8" s="375"/>
    </row>
    <row r="9" spans="2:29" s="330" customFormat="1" ht="12.75">
      <c r="B9" s="382">
        <v>35796</v>
      </c>
      <c r="C9" s="383">
        <v>3</v>
      </c>
      <c r="D9" s="384">
        <v>4207</v>
      </c>
      <c r="E9" s="384">
        <v>204</v>
      </c>
      <c r="F9" s="384">
        <v>-1149</v>
      </c>
      <c r="G9" s="330">
        <f>+SUM(C9:F9)</f>
        <v>3265</v>
      </c>
      <c r="H9" s="385">
        <v>991</v>
      </c>
      <c r="I9" s="386">
        <v>5608</v>
      </c>
      <c r="J9" s="386">
        <v>2</v>
      </c>
      <c r="K9" s="386"/>
      <c r="L9" s="387">
        <v>667</v>
      </c>
      <c r="M9" s="330">
        <f>+H9+I9+J9-K9+L9</f>
        <v>7268</v>
      </c>
      <c r="N9" s="385">
        <v>513</v>
      </c>
      <c r="O9" s="386">
        <v>0</v>
      </c>
      <c r="P9" s="386">
        <v>40</v>
      </c>
      <c r="Q9" s="386"/>
      <c r="R9" s="329">
        <f>+N9+O9+P9-Q9</f>
        <v>553</v>
      </c>
      <c r="S9" s="385">
        <v>11511</v>
      </c>
      <c r="T9" s="386">
        <v>71</v>
      </c>
      <c r="U9" s="386">
        <v>1</v>
      </c>
      <c r="V9" s="384"/>
      <c r="W9" s="387">
        <v>600</v>
      </c>
      <c r="X9" s="330">
        <f>+S9+T9+U9-V9+W9</f>
        <v>12183</v>
      </c>
      <c r="Y9" s="385">
        <v>5329</v>
      </c>
      <c r="Z9" s="386">
        <v>8619</v>
      </c>
      <c r="AA9" s="386">
        <v>26</v>
      </c>
      <c r="AB9" s="387">
        <v>113</v>
      </c>
      <c r="AC9" s="330">
        <f aca="true" t="shared" si="0" ref="AC9:AC32">+SUM(Y9:AA9)+AB9</f>
        <v>14087</v>
      </c>
    </row>
    <row r="10" spans="2:29" s="330" customFormat="1" ht="12.75">
      <c r="B10" s="388">
        <v>35827</v>
      </c>
      <c r="C10" s="389">
        <v>2</v>
      </c>
      <c r="D10" s="313">
        <v>3401</v>
      </c>
      <c r="E10" s="313">
        <v>336</v>
      </c>
      <c r="F10" s="313">
        <v>-832</v>
      </c>
      <c r="G10" s="330">
        <f aca="true" t="shared" si="1" ref="G10:G32">+SUM(C10:F10)</f>
        <v>2907</v>
      </c>
      <c r="H10" s="237">
        <v>959</v>
      </c>
      <c r="I10" s="329">
        <v>5261</v>
      </c>
      <c r="J10" s="329">
        <v>2</v>
      </c>
      <c r="K10" s="329"/>
      <c r="L10" s="231">
        <v>648</v>
      </c>
      <c r="M10" s="330">
        <f aca="true" t="shared" si="2" ref="M10:M32">+H10+I10+J10-K10+L10</f>
        <v>6870</v>
      </c>
      <c r="N10" s="237">
        <v>483</v>
      </c>
      <c r="O10" s="329">
        <v>1</v>
      </c>
      <c r="P10" s="329">
        <v>38</v>
      </c>
      <c r="Q10" s="329"/>
      <c r="R10" s="329">
        <f aca="true" t="shared" si="3" ref="R10:R32">+N10+O10+P10-Q10</f>
        <v>522</v>
      </c>
      <c r="S10" s="237">
        <v>10037</v>
      </c>
      <c r="T10" s="329">
        <v>60</v>
      </c>
      <c r="U10" s="329">
        <v>1</v>
      </c>
      <c r="V10" s="329"/>
      <c r="W10" s="231">
        <v>677</v>
      </c>
      <c r="X10" s="330">
        <f aca="true" t="shared" si="4" ref="X10:X32">+S10+T10+U10-V10+W10</f>
        <v>10775</v>
      </c>
      <c r="Y10" s="237">
        <v>5333</v>
      </c>
      <c r="Z10" s="329">
        <v>7561</v>
      </c>
      <c r="AA10" s="329">
        <v>37</v>
      </c>
      <c r="AB10" s="231">
        <v>-330</v>
      </c>
      <c r="AC10" s="330">
        <f t="shared" si="0"/>
        <v>12601</v>
      </c>
    </row>
    <row r="11" spans="2:29" s="330" customFormat="1" ht="12.75">
      <c r="B11" s="388">
        <v>35855</v>
      </c>
      <c r="C11" s="389">
        <v>3</v>
      </c>
      <c r="D11" s="313">
        <v>3593</v>
      </c>
      <c r="E11" s="313">
        <v>240</v>
      </c>
      <c r="F11" s="313">
        <v>-710</v>
      </c>
      <c r="G11" s="330">
        <f t="shared" si="1"/>
        <v>3126</v>
      </c>
      <c r="H11" s="237">
        <v>971</v>
      </c>
      <c r="I11" s="329">
        <v>5503</v>
      </c>
      <c r="J11" s="329">
        <v>2</v>
      </c>
      <c r="K11" s="329"/>
      <c r="L11" s="231">
        <v>747</v>
      </c>
      <c r="M11" s="330">
        <f t="shared" si="2"/>
        <v>7223</v>
      </c>
      <c r="N11" s="237">
        <v>533</v>
      </c>
      <c r="O11" s="329">
        <v>1</v>
      </c>
      <c r="P11" s="329">
        <v>50</v>
      </c>
      <c r="Q11" s="329"/>
      <c r="R11" s="329">
        <f t="shared" si="3"/>
        <v>584</v>
      </c>
      <c r="S11" s="237">
        <v>11178</v>
      </c>
      <c r="T11" s="329">
        <v>65</v>
      </c>
      <c r="U11" s="329">
        <v>1</v>
      </c>
      <c r="V11" s="329"/>
      <c r="W11" s="231">
        <v>469</v>
      </c>
      <c r="X11" s="330">
        <f t="shared" si="4"/>
        <v>11713</v>
      </c>
      <c r="Y11" s="237">
        <v>6044</v>
      </c>
      <c r="Z11" s="329">
        <v>8257</v>
      </c>
      <c r="AA11" s="329">
        <v>24</v>
      </c>
      <c r="AB11" s="231">
        <v>-542</v>
      </c>
      <c r="AC11" s="330">
        <f t="shared" si="0"/>
        <v>13783</v>
      </c>
    </row>
    <row r="12" spans="2:29" s="330" customFormat="1" ht="12.75">
      <c r="B12" s="388">
        <v>35886</v>
      </c>
      <c r="C12" s="389">
        <v>2</v>
      </c>
      <c r="D12" s="313">
        <v>2961</v>
      </c>
      <c r="E12" s="313">
        <v>162</v>
      </c>
      <c r="F12" s="313">
        <v>-381</v>
      </c>
      <c r="G12" s="330">
        <f t="shared" si="1"/>
        <v>2744</v>
      </c>
      <c r="H12" s="237">
        <v>734</v>
      </c>
      <c r="I12" s="329">
        <v>4839</v>
      </c>
      <c r="J12" s="329">
        <v>1</v>
      </c>
      <c r="K12" s="329"/>
      <c r="L12" s="231">
        <v>790</v>
      </c>
      <c r="M12" s="330">
        <f t="shared" si="2"/>
        <v>6364</v>
      </c>
      <c r="N12" s="237">
        <v>474</v>
      </c>
      <c r="O12" s="329">
        <v>0</v>
      </c>
      <c r="P12" s="329">
        <v>51</v>
      </c>
      <c r="Q12" s="329"/>
      <c r="R12" s="329">
        <f t="shared" si="3"/>
        <v>525</v>
      </c>
      <c r="S12" s="237">
        <v>9453</v>
      </c>
      <c r="T12" s="329">
        <v>61</v>
      </c>
      <c r="U12" s="329">
        <v>1</v>
      </c>
      <c r="V12" s="329"/>
      <c r="W12" s="231">
        <v>590</v>
      </c>
      <c r="X12" s="330">
        <f t="shared" si="4"/>
        <v>10105</v>
      </c>
      <c r="Y12" s="237">
        <v>5277</v>
      </c>
      <c r="Z12" s="329">
        <v>7855</v>
      </c>
      <c r="AA12" s="329">
        <v>18</v>
      </c>
      <c r="AB12" s="231">
        <v>-1062</v>
      </c>
      <c r="AC12" s="330">
        <f t="shared" si="0"/>
        <v>12088</v>
      </c>
    </row>
    <row r="13" spans="2:29" s="330" customFormat="1" ht="12.75">
      <c r="B13" s="388">
        <v>35916</v>
      </c>
      <c r="C13" s="389">
        <v>2</v>
      </c>
      <c r="D13" s="313">
        <v>2480</v>
      </c>
      <c r="E13" s="313">
        <v>151</v>
      </c>
      <c r="F13" s="313">
        <v>-127</v>
      </c>
      <c r="G13" s="330">
        <f t="shared" si="1"/>
        <v>2506</v>
      </c>
      <c r="H13" s="237">
        <v>1304</v>
      </c>
      <c r="I13" s="329">
        <v>3781</v>
      </c>
      <c r="J13" s="329">
        <v>2</v>
      </c>
      <c r="K13" s="329"/>
      <c r="L13" s="231">
        <v>876</v>
      </c>
      <c r="M13" s="330">
        <f t="shared" si="2"/>
        <v>5963</v>
      </c>
      <c r="N13" s="237">
        <v>455</v>
      </c>
      <c r="O13" s="329">
        <v>0</v>
      </c>
      <c r="P13" s="329">
        <v>51</v>
      </c>
      <c r="Q13" s="329"/>
      <c r="R13" s="329">
        <f t="shared" si="3"/>
        <v>506</v>
      </c>
      <c r="S13" s="237">
        <v>7866</v>
      </c>
      <c r="T13" s="329">
        <v>58</v>
      </c>
      <c r="U13" s="329">
        <v>0</v>
      </c>
      <c r="V13" s="329"/>
      <c r="W13" s="231">
        <v>896</v>
      </c>
      <c r="X13" s="330">
        <f t="shared" si="4"/>
        <v>8820</v>
      </c>
      <c r="Y13" s="237">
        <v>6049</v>
      </c>
      <c r="Z13" s="329">
        <v>6514</v>
      </c>
      <c r="AA13" s="329">
        <v>17</v>
      </c>
      <c r="AB13" s="231">
        <v>-1889</v>
      </c>
      <c r="AC13" s="330">
        <f t="shared" si="0"/>
        <v>10691</v>
      </c>
    </row>
    <row r="14" spans="2:29" s="330" customFormat="1" ht="12.75">
      <c r="B14" s="388">
        <v>35947</v>
      </c>
      <c r="C14" s="389">
        <v>2</v>
      </c>
      <c r="D14" s="313">
        <v>2579</v>
      </c>
      <c r="E14" s="313">
        <v>171</v>
      </c>
      <c r="F14" s="313">
        <v>-161</v>
      </c>
      <c r="G14" s="330">
        <f t="shared" si="1"/>
        <v>2591</v>
      </c>
      <c r="H14" s="237">
        <v>1421</v>
      </c>
      <c r="I14" s="329">
        <v>3150</v>
      </c>
      <c r="J14" s="329">
        <v>2</v>
      </c>
      <c r="K14" s="329"/>
      <c r="L14" s="231">
        <v>546</v>
      </c>
      <c r="M14" s="330">
        <f t="shared" si="2"/>
        <v>5119</v>
      </c>
      <c r="N14" s="237">
        <v>439</v>
      </c>
      <c r="O14" s="329">
        <v>0</v>
      </c>
      <c r="P14" s="329">
        <v>48</v>
      </c>
      <c r="Q14" s="329"/>
      <c r="R14" s="329">
        <f t="shared" si="3"/>
        <v>487</v>
      </c>
      <c r="S14" s="237">
        <v>7745</v>
      </c>
      <c r="T14" s="329">
        <v>65</v>
      </c>
      <c r="U14" s="329">
        <v>0</v>
      </c>
      <c r="V14" s="329"/>
      <c r="W14" s="231">
        <v>286</v>
      </c>
      <c r="X14" s="330">
        <f t="shared" si="4"/>
        <v>8096</v>
      </c>
      <c r="Y14" s="237">
        <v>5569</v>
      </c>
      <c r="Z14" s="329">
        <v>5237</v>
      </c>
      <c r="AA14" s="329">
        <v>19</v>
      </c>
      <c r="AB14" s="231">
        <v>-1023</v>
      </c>
      <c r="AC14" s="330">
        <f t="shared" si="0"/>
        <v>9802</v>
      </c>
    </row>
    <row r="15" spans="2:29" s="330" customFormat="1" ht="12.75">
      <c r="B15" s="388">
        <v>35977</v>
      </c>
      <c r="C15" s="389">
        <v>0</v>
      </c>
      <c r="D15" s="313">
        <v>2048</v>
      </c>
      <c r="E15" s="313">
        <v>221</v>
      </c>
      <c r="F15" s="313">
        <v>80</v>
      </c>
      <c r="G15" s="330">
        <f t="shared" si="1"/>
        <v>2349</v>
      </c>
      <c r="H15" s="237">
        <v>1215</v>
      </c>
      <c r="I15" s="329">
        <v>3332</v>
      </c>
      <c r="J15" s="329">
        <v>1</v>
      </c>
      <c r="K15" s="329"/>
      <c r="L15" s="231">
        <v>871</v>
      </c>
      <c r="M15" s="330">
        <f t="shared" si="2"/>
        <v>5419</v>
      </c>
      <c r="N15" s="237">
        <v>478</v>
      </c>
      <c r="O15" s="329">
        <v>0</v>
      </c>
      <c r="P15" s="329">
        <v>38</v>
      </c>
      <c r="Q15" s="329"/>
      <c r="R15" s="329">
        <f t="shared" si="3"/>
        <v>516</v>
      </c>
      <c r="S15" s="237">
        <v>7318</v>
      </c>
      <c r="T15" s="329">
        <v>42</v>
      </c>
      <c r="U15" s="329">
        <v>0</v>
      </c>
      <c r="V15" s="329"/>
      <c r="W15" s="231">
        <v>417</v>
      </c>
      <c r="X15" s="330">
        <f t="shared" si="4"/>
        <v>7777</v>
      </c>
      <c r="Y15" s="237">
        <v>6467</v>
      </c>
      <c r="Z15" s="329">
        <v>4237</v>
      </c>
      <c r="AA15" s="329">
        <v>19</v>
      </c>
      <c r="AB15" s="231">
        <v>-1843</v>
      </c>
      <c r="AC15" s="330">
        <f t="shared" si="0"/>
        <v>8880</v>
      </c>
    </row>
    <row r="16" spans="2:29" s="330" customFormat="1" ht="12.75">
      <c r="B16" s="388">
        <v>36008</v>
      </c>
      <c r="C16" s="389">
        <v>2</v>
      </c>
      <c r="D16" s="313">
        <v>2350</v>
      </c>
      <c r="E16" s="313">
        <v>212</v>
      </c>
      <c r="F16" s="313">
        <v>179</v>
      </c>
      <c r="G16" s="330">
        <f t="shared" si="1"/>
        <v>2743</v>
      </c>
      <c r="H16" s="237">
        <v>1377</v>
      </c>
      <c r="I16" s="329">
        <v>3245</v>
      </c>
      <c r="J16" s="329">
        <v>1</v>
      </c>
      <c r="K16" s="329"/>
      <c r="L16" s="231">
        <v>1082</v>
      </c>
      <c r="M16" s="330">
        <f t="shared" si="2"/>
        <v>5705</v>
      </c>
      <c r="N16" s="237">
        <v>471</v>
      </c>
      <c r="O16" s="329">
        <v>1</v>
      </c>
      <c r="P16" s="329">
        <v>32</v>
      </c>
      <c r="Q16" s="329"/>
      <c r="R16" s="329">
        <f t="shared" si="3"/>
        <v>504</v>
      </c>
      <c r="S16" s="237">
        <v>9011</v>
      </c>
      <c r="T16" s="329">
        <v>34</v>
      </c>
      <c r="U16" s="329">
        <v>1</v>
      </c>
      <c r="V16" s="329"/>
      <c r="W16" s="231">
        <v>-993</v>
      </c>
      <c r="X16" s="330">
        <f t="shared" si="4"/>
        <v>8053</v>
      </c>
      <c r="Y16" s="237">
        <v>7301</v>
      </c>
      <c r="Z16" s="329">
        <v>3552</v>
      </c>
      <c r="AA16" s="329">
        <v>24</v>
      </c>
      <c r="AB16" s="231">
        <v>-657</v>
      </c>
      <c r="AC16" s="330">
        <f t="shared" si="0"/>
        <v>10220</v>
      </c>
    </row>
    <row r="17" spans="2:29" s="330" customFormat="1" ht="12.75">
      <c r="B17" s="388">
        <v>36039</v>
      </c>
      <c r="C17" s="389">
        <v>2</v>
      </c>
      <c r="D17" s="313">
        <v>2636</v>
      </c>
      <c r="E17" s="313">
        <v>156</v>
      </c>
      <c r="F17" s="313">
        <v>-35</v>
      </c>
      <c r="G17" s="330">
        <f t="shared" si="1"/>
        <v>2759</v>
      </c>
      <c r="H17" s="237">
        <v>1438</v>
      </c>
      <c r="I17" s="329">
        <v>3370</v>
      </c>
      <c r="J17" s="329">
        <v>2</v>
      </c>
      <c r="K17" s="329"/>
      <c r="L17" s="231">
        <v>1173</v>
      </c>
      <c r="M17" s="330">
        <f t="shared" si="2"/>
        <v>5983</v>
      </c>
      <c r="N17" s="237">
        <v>425</v>
      </c>
      <c r="O17" s="329">
        <v>1</v>
      </c>
      <c r="P17" s="329">
        <v>49</v>
      </c>
      <c r="Q17" s="329"/>
      <c r="R17" s="329">
        <f t="shared" si="3"/>
        <v>475</v>
      </c>
      <c r="S17" s="237">
        <v>9055</v>
      </c>
      <c r="T17" s="329">
        <v>26</v>
      </c>
      <c r="U17" s="329">
        <v>0</v>
      </c>
      <c r="V17" s="329"/>
      <c r="W17" s="231">
        <v>-616</v>
      </c>
      <c r="X17" s="330">
        <f t="shared" si="4"/>
        <v>8465</v>
      </c>
      <c r="Y17" s="237">
        <v>6513</v>
      </c>
      <c r="Z17" s="329">
        <v>4880</v>
      </c>
      <c r="AA17" s="329">
        <v>17</v>
      </c>
      <c r="AB17" s="231">
        <v>-872</v>
      </c>
      <c r="AC17" s="330">
        <f t="shared" si="0"/>
        <v>10538</v>
      </c>
    </row>
    <row r="18" spans="2:29" s="330" customFormat="1" ht="12.75">
      <c r="B18" s="388">
        <v>36069</v>
      </c>
      <c r="C18" s="389">
        <v>3</v>
      </c>
      <c r="D18" s="313">
        <v>2892</v>
      </c>
      <c r="E18" s="313">
        <v>412</v>
      </c>
      <c r="F18" s="313">
        <v>-223</v>
      </c>
      <c r="G18" s="330">
        <f t="shared" si="1"/>
        <v>3084</v>
      </c>
      <c r="H18" s="237">
        <v>1519</v>
      </c>
      <c r="I18" s="329">
        <v>4278</v>
      </c>
      <c r="J18" s="329">
        <v>3</v>
      </c>
      <c r="K18" s="329"/>
      <c r="L18" s="231">
        <v>720</v>
      </c>
      <c r="M18" s="330">
        <f t="shared" si="2"/>
        <v>6520</v>
      </c>
      <c r="N18" s="237">
        <v>455</v>
      </c>
      <c r="O18" s="329">
        <v>0</v>
      </c>
      <c r="P18" s="329">
        <v>74</v>
      </c>
      <c r="Q18" s="329"/>
      <c r="R18" s="329">
        <f t="shared" si="3"/>
        <v>529</v>
      </c>
      <c r="S18" s="237">
        <v>10547</v>
      </c>
      <c r="T18" s="329">
        <v>50</v>
      </c>
      <c r="U18" s="329">
        <v>1</v>
      </c>
      <c r="V18" s="329"/>
      <c r="W18" s="231">
        <v>-126</v>
      </c>
      <c r="X18" s="330">
        <f t="shared" si="4"/>
        <v>10472</v>
      </c>
      <c r="Y18" s="237">
        <v>6162</v>
      </c>
      <c r="Z18" s="329">
        <v>7027</v>
      </c>
      <c r="AA18" s="329">
        <v>45</v>
      </c>
      <c r="AB18" s="231">
        <v>-686</v>
      </c>
      <c r="AC18" s="330">
        <f t="shared" si="0"/>
        <v>12548</v>
      </c>
    </row>
    <row r="19" spans="2:29" s="330" customFormat="1" ht="12.75">
      <c r="B19" s="388">
        <v>36100</v>
      </c>
      <c r="C19" s="389">
        <v>3</v>
      </c>
      <c r="D19" s="313">
        <v>3563</v>
      </c>
      <c r="E19" s="313">
        <v>138</v>
      </c>
      <c r="F19" s="313">
        <v>-363</v>
      </c>
      <c r="G19" s="330">
        <f t="shared" si="1"/>
        <v>3341</v>
      </c>
      <c r="H19" s="237">
        <v>1385</v>
      </c>
      <c r="I19" s="329">
        <v>5002</v>
      </c>
      <c r="J19" s="329">
        <v>2</v>
      </c>
      <c r="K19" s="329"/>
      <c r="L19" s="231">
        <v>601</v>
      </c>
      <c r="M19" s="330">
        <f t="shared" si="2"/>
        <v>6990</v>
      </c>
      <c r="N19" s="237">
        <v>439</v>
      </c>
      <c r="O19" s="329">
        <v>0</v>
      </c>
      <c r="P19" s="329">
        <v>93</v>
      </c>
      <c r="Q19" s="329"/>
      <c r="R19" s="329">
        <f t="shared" si="3"/>
        <v>532</v>
      </c>
      <c r="S19" s="237">
        <v>11175</v>
      </c>
      <c r="T19" s="329">
        <v>64</v>
      </c>
      <c r="U19" s="329">
        <v>1</v>
      </c>
      <c r="V19" s="329"/>
      <c r="W19" s="231">
        <v>682</v>
      </c>
      <c r="X19" s="330">
        <f t="shared" si="4"/>
        <v>11922</v>
      </c>
      <c r="Y19" s="237">
        <v>7069</v>
      </c>
      <c r="Z19" s="329">
        <v>7920</v>
      </c>
      <c r="AA19" s="329">
        <v>17</v>
      </c>
      <c r="AB19" s="231">
        <v>-1051</v>
      </c>
      <c r="AC19" s="330">
        <f t="shared" si="0"/>
        <v>13955</v>
      </c>
    </row>
    <row r="20" spans="2:29" s="330" customFormat="1" ht="12.75">
      <c r="B20" s="388">
        <v>36130</v>
      </c>
      <c r="C20" s="389">
        <v>3</v>
      </c>
      <c r="D20" s="313">
        <v>3650</v>
      </c>
      <c r="E20" s="313">
        <v>250</v>
      </c>
      <c r="F20" s="313">
        <v>-571</v>
      </c>
      <c r="G20" s="330">
        <f t="shared" si="1"/>
        <v>3332</v>
      </c>
      <c r="H20" s="237">
        <v>1288</v>
      </c>
      <c r="I20" s="329">
        <v>5188</v>
      </c>
      <c r="J20" s="329">
        <v>4</v>
      </c>
      <c r="K20" s="329"/>
      <c r="L20" s="231">
        <v>586</v>
      </c>
      <c r="M20" s="330">
        <f t="shared" si="2"/>
        <v>7066</v>
      </c>
      <c r="N20" s="237">
        <v>453</v>
      </c>
      <c r="O20" s="329">
        <v>0</v>
      </c>
      <c r="P20" s="329">
        <v>91</v>
      </c>
      <c r="Q20" s="329"/>
      <c r="R20" s="329">
        <f t="shared" si="3"/>
        <v>544</v>
      </c>
      <c r="S20" s="237">
        <v>11381</v>
      </c>
      <c r="T20" s="329">
        <v>72</v>
      </c>
      <c r="U20" s="329">
        <v>1</v>
      </c>
      <c r="V20" s="329"/>
      <c r="W20" s="231">
        <v>796</v>
      </c>
      <c r="X20" s="330">
        <f t="shared" si="4"/>
        <v>12250</v>
      </c>
      <c r="Y20" s="237">
        <v>6614</v>
      </c>
      <c r="Z20" s="329">
        <v>8654</v>
      </c>
      <c r="AA20" s="329">
        <v>37</v>
      </c>
      <c r="AB20" s="231">
        <v>-968</v>
      </c>
      <c r="AC20" s="330">
        <f t="shared" si="0"/>
        <v>14337</v>
      </c>
    </row>
    <row r="21" spans="2:29" s="330" customFormat="1" ht="12.75">
      <c r="B21" s="382">
        <v>36161</v>
      </c>
      <c r="C21" s="383">
        <v>3</v>
      </c>
      <c r="D21" s="390">
        <v>3639</v>
      </c>
      <c r="E21" s="383">
        <v>341</v>
      </c>
      <c r="F21" s="384">
        <v>-682</v>
      </c>
      <c r="G21" s="391">
        <f t="shared" si="1"/>
        <v>3301</v>
      </c>
      <c r="H21" s="383">
        <v>1305</v>
      </c>
      <c r="I21" s="390">
        <v>5579</v>
      </c>
      <c r="J21" s="383">
        <v>2</v>
      </c>
      <c r="K21" s="386"/>
      <c r="L21" s="387">
        <v>761</v>
      </c>
      <c r="M21" s="391">
        <f t="shared" si="2"/>
        <v>7647</v>
      </c>
      <c r="N21" s="383">
        <v>471</v>
      </c>
      <c r="O21" s="390">
        <v>1</v>
      </c>
      <c r="P21" s="383">
        <v>103</v>
      </c>
      <c r="Q21" s="386"/>
      <c r="R21" s="329">
        <f t="shared" si="3"/>
        <v>575</v>
      </c>
      <c r="S21" s="383">
        <v>11848</v>
      </c>
      <c r="T21" s="390">
        <v>66</v>
      </c>
      <c r="U21" s="383">
        <v>1</v>
      </c>
      <c r="V21" s="384"/>
      <c r="W21" s="387">
        <v>672</v>
      </c>
      <c r="X21" s="391">
        <f t="shared" si="4"/>
        <v>12587</v>
      </c>
      <c r="Y21" s="383">
        <v>6902</v>
      </c>
      <c r="Z21" s="390">
        <v>8605</v>
      </c>
      <c r="AA21" s="383">
        <v>37</v>
      </c>
      <c r="AB21" s="387">
        <v>-860</v>
      </c>
      <c r="AC21" s="391">
        <f t="shared" si="0"/>
        <v>14684</v>
      </c>
    </row>
    <row r="22" spans="2:29" s="330" customFormat="1" ht="12.75">
      <c r="B22" s="388">
        <v>36192</v>
      </c>
      <c r="C22" s="389">
        <v>3</v>
      </c>
      <c r="D22" s="392">
        <v>3450</v>
      </c>
      <c r="E22" s="389">
        <v>294</v>
      </c>
      <c r="F22" s="313">
        <v>-657</v>
      </c>
      <c r="G22" s="330">
        <f t="shared" si="1"/>
        <v>3090</v>
      </c>
      <c r="H22" s="389">
        <v>1172</v>
      </c>
      <c r="I22" s="392">
        <v>5071</v>
      </c>
      <c r="J22" s="389">
        <v>3</v>
      </c>
      <c r="K22" s="329"/>
      <c r="L22" s="231">
        <v>785</v>
      </c>
      <c r="M22" s="330">
        <f t="shared" si="2"/>
        <v>7031</v>
      </c>
      <c r="N22" s="389">
        <v>480</v>
      </c>
      <c r="O22" s="392">
        <v>0</v>
      </c>
      <c r="P22" s="389">
        <v>93</v>
      </c>
      <c r="Q22" s="329"/>
      <c r="R22" s="329">
        <f t="shared" si="3"/>
        <v>573</v>
      </c>
      <c r="S22" s="389">
        <v>10858</v>
      </c>
      <c r="T22" s="392">
        <v>51</v>
      </c>
      <c r="U22" s="389">
        <v>1</v>
      </c>
      <c r="V22" s="329"/>
      <c r="W22" s="231">
        <v>455</v>
      </c>
      <c r="X22" s="330">
        <f t="shared" si="4"/>
        <v>11365</v>
      </c>
      <c r="Y22" s="389">
        <v>6216</v>
      </c>
      <c r="Z22" s="392">
        <v>7846</v>
      </c>
      <c r="AA22" s="389">
        <v>32</v>
      </c>
      <c r="AB22" s="231">
        <v>-743</v>
      </c>
      <c r="AC22" s="330">
        <f t="shared" si="0"/>
        <v>13351</v>
      </c>
    </row>
    <row r="23" spans="2:29" s="330" customFormat="1" ht="12.75">
      <c r="B23" s="382">
        <v>36220</v>
      </c>
      <c r="C23" s="389">
        <v>4</v>
      </c>
      <c r="D23" s="392">
        <v>3539</v>
      </c>
      <c r="E23" s="389">
        <v>229</v>
      </c>
      <c r="F23" s="313">
        <v>-441</v>
      </c>
      <c r="G23" s="330">
        <f t="shared" si="1"/>
        <v>3331</v>
      </c>
      <c r="H23" s="389">
        <v>1166</v>
      </c>
      <c r="I23" s="392">
        <v>5083</v>
      </c>
      <c r="J23" s="389">
        <v>3</v>
      </c>
      <c r="K23" s="329"/>
      <c r="L23" s="231">
        <v>902</v>
      </c>
      <c r="M23" s="330">
        <f t="shared" si="2"/>
        <v>7154</v>
      </c>
      <c r="N23" s="389">
        <v>545</v>
      </c>
      <c r="O23" s="392">
        <v>1</v>
      </c>
      <c r="P23" s="389">
        <v>103</v>
      </c>
      <c r="Q23" s="329"/>
      <c r="R23" s="329">
        <f t="shared" si="3"/>
        <v>649</v>
      </c>
      <c r="S23" s="389">
        <v>10904</v>
      </c>
      <c r="T23" s="392">
        <v>74</v>
      </c>
      <c r="U23" s="389">
        <v>2</v>
      </c>
      <c r="V23" s="329"/>
      <c r="W23" s="231">
        <v>858</v>
      </c>
      <c r="X23" s="330">
        <f t="shared" si="4"/>
        <v>11838</v>
      </c>
      <c r="Y23" s="389">
        <v>6776</v>
      </c>
      <c r="Z23" s="392">
        <v>8519</v>
      </c>
      <c r="AA23" s="389">
        <v>26</v>
      </c>
      <c r="AB23" s="231">
        <v>-1446</v>
      </c>
      <c r="AC23" s="330">
        <f t="shared" si="0"/>
        <v>13875</v>
      </c>
    </row>
    <row r="24" spans="2:29" s="330" customFormat="1" ht="12.75">
      <c r="B24" s="388">
        <v>36251</v>
      </c>
      <c r="C24" s="389">
        <v>3</v>
      </c>
      <c r="D24" s="392">
        <v>2562</v>
      </c>
      <c r="E24" s="389">
        <v>253</v>
      </c>
      <c r="F24" s="313">
        <v>-110</v>
      </c>
      <c r="G24" s="330">
        <f t="shared" si="1"/>
        <v>2708</v>
      </c>
      <c r="H24" s="389">
        <v>1136</v>
      </c>
      <c r="I24" s="392">
        <v>4248</v>
      </c>
      <c r="J24" s="389">
        <v>3</v>
      </c>
      <c r="K24" s="329"/>
      <c r="L24" s="231">
        <v>857</v>
      </c>
      <c r="M24" s="330">
        <f t="shared" si="2"/>
        <v>6244</v>
      </c>
      <c r="N24" s="389">
        <v>485</v>
      </c>
      <c r="O24" s="392">
        <v>0</v>
      </c>
      <c r="P24" s="389">
        <v>99</v>
      </c>
      <c r="Q24" s="329"/>
      <c r="R24" s="329">
        <f t="shared" si="3"/>
        <v>584</v>
      </c>
      <c r="S24" s="389">
        <v>9228</v>
      </c>
      <c r="T24" s="392">
        <v>63</v>
      </c>
      <c r="U24" s="389">
        <v>1</v>
      </c>
      <c r="V24" s="329"/>
      <c r="W24" s="231">
        <v>581</v>
      </c>
      <c r="X24" s="330">
        <f t="shared" si="4"/>
        <v>9873</v>
      </c>
      <c r="Y24" s="389">
        <v>5865</v>
      </c>
      <c r="Z24" s="392">
        <v>7163</v>
      </c>
      <c r="AA24" s="389">
        <v>30</v>
      </c>
      <c r="AB24" s="231">
        <v>-1576</v>
      </c>
      <c r="AC24" s="330">
        <f t="shared" si="0"/>
        <v>11482</v>
      </c>
    </row>
    <row r="25" spans="2:29" s="330" customFormat="1" ht="12.75">
      <c r="B25" s="382">
        <v>36281</v>
      </c>
      <c r="C25" s="389">
        <v>2</v>
      </c>
      <c r="D25" s="392">
        <v>2417</v>
      </c>
      <c r="E25" s="389">
        <v>206</v>
      </c>
      <c r="F25" s="313">
        <v>56</v>
      </c>
      <c r="G25" s="330">
        <f t="shared" si="1"/>
        <v>2681</v>
      </c>
      <c r="H25" s="389">
        <v>1250</v>
      </c>
      <c r="I25" s="392">
        <v>3705</v>
      </c>
      <c r="J25" s="389">
        <v>2</v>
      </c>
      <c r="K25" s="329"/>
      <c r="L25" s="231">
        <v>1126</v>
      </c>
      <c r="M25" s="330">
        <f t="shared" si="2"/>
        <v>6083</v>
      </c>
      <c r="N25" s="389">
        <v>487</v>
      </c>
      <c r="O25" s="392">
        <v>0</v>
      </c>
      <c r="P25" s="389">
        <v>99</v>
      </c>
      <c r="Q25" s="329"/>
      <c r="R25" s="329">
        <f t="shared" si="3"/>
        <v>586</v>
      </c>
      <c r="S25" s="389">
        <v>8762</v>
      </c>
      <c r="T25" s="392">
        <v>70</v>
      </c>
      <c r="U25" s="389">
        <v>1</v>
      </c>
      <c r="V25" s="329"/>
      <c r="W25" s="231">
        <v>297</v>
      </c>
      <c r="X25" s="330">
        <f t="shared" si="4"/>
        <v>9130</v>
      </c>
      <c r="Y25" s="389">
        <v>6279</v>
      </c>
      <c r="Z25" s="392">
        <v>6222</v>
      </c>
      <c r="AA25" s="389">
        <v>23</v>
      </c>
      <c r="AB25" s="231">
        <v>-1600</v>
      </c>
      <c r="AC25" s="330">
        <f t="shared" si="0"/>
        <v>10924</v>
      </c>
    </row>
    <row r="26" spans="2:29" s="330" customFormat="1" ht="12.75">
      <c r="B26" s="388">
        <v>36312</v>
      </c>
      <c r="C26" s="389">
        <v>2</v>
      </c>
      <c r="D26" s="392">
        <v>2114</v>
      </c>
      <c r="E26" s="389">
        <v>160</v>
      </c>
      <c r="F26" s="313">
        <v>319</v>
      </c>
      <c r="G26" s="330">
        <f t="shared" si="1"/>
        <v>2595</v>
      </c>
      <c r="H26" s="389">
        <v>1168</v>
      </c>
      <c r="I26" s="392">
        <v>3145</v>
      </c>
      <c r="J26" s="389">
        <v>2</v>
      </c>
      <c r="K26" s="329"/>
      <c r="L26" s="231">
        <v>845</v>
      </c>
      <c r="M26" s="330">
        <f t="shared" si="2"/>
        <v>5160</v>
      </c>
      <c r="N26" s="389">
        <v>509</v>
      </c>
      <c r="O26" s="392">
        <v>0</v>
      </c>
      <c r="P26" s="389">
        <v>66</v>
      </c>
      <c r="Q26" s="329"/>
      <c r="R26" s="329">
        <f t="shared" si="3"/>
        <v>575</v>
      </c>
      <c r="S26" s="389">
        <v>8719</v>
      </c>
      <c r="T26" s="392">
        <v>50</v>
      </c>
      <c r="U26" s="389">
        <v>1</v>
      </c>
      <c r="V26" s="329"/>
      <c r="W26" s="231">
        <v>-498</v>
      </c>
      <c r="X26" s="330">
        <f t="shared" si="4"/>
        <v>8272</v>
      </c>
      <c r="Y26" s="389">
        <v>6055</v>
      </c>
      <c r="Z26" s="392">
        <v>4374</v>
      </c>
      <c r="AA26" s="389">
        <v>18</v>
      </c>
      <c r="AB26" s="231">
        <v>-831</v>
      </c>
      <c r="AC26" s="330">
        <f t="shared" si="0"/>
        <v>9616</v>
      </c>
    </row>
    <row r="27" spans="2:29" s="330" customFormat="1" ht="12.75">
      <c r="B27" s="382">
        <v>36342</v>
      </c>
      <c r="C27" s="389">
        <v>2</v>
      </c>
      <c r="D27" s="392">
        <v>1637</v>
      </c>
      <c r="E27" s="389">
        <v>140</v>
      </c>
      <c r="F27" s="313">
        <v>575</v>
      </c>
      <c r="G27" s="330">
        <f t="shared" si="1"/>
        <v>2354</v>
      </c>
      <c r="H27" s="389">
        <v>861</v>
      </c>
      <c r="I27" s="392">
        <v>3347</v>
      </c>
      <c r="J27" s="389">
        <v>4</v>
      </c>
      <c r="K27" s="329"/>
      <c r="L27" s="231">
        <v>1278</v>
      </c>
      <c r="M27" s="330">
        <f t="shared" si="2"/>
        <v>5490</v>
      </c>
      <c r="N27" s="389">
        <v>488</v>
      </c>
      <c r="O27" s="392">
        <v>0</v>
      </c>
      <c r="P27" s="389">
        <v>87</v>
      </c>
      <c r="Q27" s="329"/>
      <c r="R27" s="329">
        <f t="shared" si="3"/>
        <v>575</v>
      </c>
      <c r="S27" s="389">
        <v>9249</v>
      </c>
      <c r="T27" s="392">
        <v>64</v>
      </c>
      <c r="U27" s="389">
        <v>1</v>
      </c>
      <c r="V27" s="329"/>
      <c r="W27" s="231">
        <v>-1688</v>
      </c>
      <c r="X27" s="330">
        <f t="shared" si="4"/>
        <v>7626</v>
      </c>
      <c r="Y27" s="389">
        <v>5161</v>
      </c>
      <c r="Z27" s="392">
        <v>3902</v>
      </c>
      <c r="AA27" s="389">
        <v>17</v>
      </c>
      <c r="AB27" s="231">
        <v>-381</v>
      </c>
      <c r="AC27" s="330">
        <f t="shared" si="0"/>
        <v>8699</v>
      </c>
    </row>
    <row r="28" spans="2:29" s="330" customFormat="1" ht="12.75">
      <c r="B28" s="388">
        <v>36373</v>
      </c>
      <c r="C28" s="389">
        <v>1</v>
      </c>
      <c r="D28" s="392">
        <v>2206</v>
      </c>
      <c r="E28" s="389">
        <v>136</v>
      </c>
      <c r="F28" s="313">
        <v>338</v>
      </c>
      <c r="G28" s="330">
        <f t="shared" si="1"/>
        <v>2681</v>
      </c>
      <c r="H28" s="389">
        <v>870</v>
      </c>
      <c r="I28" s="392">
        <v>3685</v>
      </c>
      <c r="J28" s="389">
        <v>2</v>
      </c>
      <c r="K28" s="329"/>
      <c r="L28" s="231">
        <v>1293</v>
      </c>
      <c r="M28" s="330">
        <f t="shared" si="2"/>
        <v>5850</v>
      </c>
      <c r="N28" s="389">
        <v>475</v>
      </c>
      <c r="O28" s="392">
        <v>0</v>
      </c>
      <c r="P28" s="389">
        <v>94</v>
      </c>
      <c r="Q28" s="329"/>
      <c r="R28" s="329">
        <f t="shared" si="3"/>
        <v>569</v>
      </c>
      <c r="S28" s="389">
        <v>9696</v>
      </c>
      <c r="T28" s="392">
        <v>63</v>
      </c>
      <c r="U28" s="389">
        <v>0</v>
      </c>
      <c r="V28" s="329"/>
      <c r="W28" s="231">
        <v>-1708</v>
      </c>
      <c r="X28" s="330">
        <f t="shared" si="4"/>
        <v>8051</v>
      </c>
      <c r="Y28" s="389">
        <v>4838</v>
      </c>
      <c r="Z28" s="392">
        <v>4461</v>
      </c>
      <c r="AA28" s="389">
        <v>15</v>
      </c>
      <c r="AB28" s="231">
        <v>501</v>
      </c>
      <c r="AC28" s="330">
        <f t="shared" si="0"/>
        <v>9815</v>
      </c>
    </row>
    <row r="29" spans="2:29" s="330" customFormat="1" ht="12.75">
      <c r="B29" s="382">
        <v>36404</v>
      </c>
      <c r="C29" s="389">
        <v>2</v>
      </c>
      <c r="D29" s="392">
        <v>2581</v>
      </c>
      <c r="E29" s="389">
        <v>179</v>
      </c>
      <c r="F29" s="313">
        <v>-59</v>
      </c>
      <c r="G29" s="330">
        <f t="shared" si="1"/>
        <v>2703</v>
      </c>
      <c r="H29" s="389">
        <v>692</v>
      </c>
      <c r="I29" s="392">
        <v>4265</v>
      </c>
      <c r="J29" s="389">
        <v>4</v>
      </c>
      <c r="K29" s="329"/>
      <c r="L29" s="231">
        <v>1077</v>
      </c>
      <c r="M29" s="330">
        <f t="shared" si="2"/>
        <v>6038</v>
      </c>
      <c r="N29" s="389">
        <v>517</v>
      </c>
      <c r="O29" s="392">
        <v>0</v>
      </c>
      <c r="P29" s="389">
        <v>59</v>
      </c>
      <c r="Q29" s="329"/>
      <c r="R29" s="329">
        <f t="shared" si="3"/>
        <v>576</v>
      </c>
      <c r="S29" s="389">
        <v>8826</v>
      </c>
      <c r="T29" s="392">
        <v>65</v>
      </c>
      <c r="U29" s="389">
        <v>1</v>
      </c>
      <c r="V29" s="329"/>
      <c r="W29" s="231">
        <v>-669</v>
      </c>
      <c r="X29" s="330">
        <f t="shared" si="4"/>
        <v>8223</v>
      </c>
      <c r="Y29" s="389">
        <v>5044</v>
      </c>
      <c r="Z29" s="392">
        <v>5012</v>
      </c>
      <c r="AA29" s="389">
        <v>24</v>
      </c>
      <c r="AB29" s="231">
        <v>40</v>
      </c>
      <c r="AC29" s="330">
        <f t="shared" si="0"/>
        <v>10120</v>
      </c>
    </row>
    <row r="30" spans="2:29" s="330" customFormat="1" ht="12.75">
      <c r="B30" s="388">
        <v>36434</v>
      </c>
      <c r="C30" s="389">
        <v>3</v>
      </c>
      <c r="D30" s="392">
        <v>3004.1196</v>
      </c>
      <c r="E30" s="389">
        <v>320</v>
      </c>
      <c r="F30" s="313">
        <v>-374</v>
      </c>
      <c r="G30" s="330">
        <f t="shared" si="1"/>
        <v>2953.1196</v>
      </c>
      <c r="H30" s="389">
        <v>924</v>
      </c>
      <c r="I30" s="392">
        <v>5012</v>
      </c>
      <c r="J30" s="389">
        <v>7</v>
      </c>
      <c r="K30" s="329"/>
      <c r="L30" s="231">
        <v>731</v>
      </c>
      <c r="M30" s="330">
        <f t="shared" si="2"/>
        <v>6674</v>
      </c>
      <c r="N30" s="389">
        <v>505</v>
      </c>
      <c r="O30" s="392">
        <v>0</v>
      </c>
      <c r="P30" s="389">
        <v>99</v>
      </c>
      <c r="Q30" s="329"/>
      <c r="R30" s="329">
        <f t="shared" si="3"/>
        <v>604</v>
      </c>
      <c r="S30" s="389">
        <v>9667</v>
      </c>
      <c r="T30" s="392">
        <v>60</v>
      </c>
      <c r="U30" s="389">
        <v>1</v>
      </c>
      <c r="V30" s="329"/>
      <c r="W30" s="231">
        <v>408</v>
      </c>
      <c r="X30" s="330">
        <f t="shared" si="4"/>
        <v>10136</v>
      </c>
      <c r="Y30" s="389">
        <v>5487</v>
      </c>
      <c r="Z30" s="392">
        <v>7356</v>
      </c>
      <c r="AA30" s="389">
        <v>46</v>
      </c>
      <c r="AB30" s="231">
        <v>-732</v>
      </c>
      <c r="AC30" s="330">
        <f t="shared" si="0"/>
        <v>12157</v>
      </c>
    </row>
    <row r="31" spans="2:29" s="330" customFormat="1" ht="12.75">
      <c r="B31" s="382">
        <v>36465</v>
      </c>
      <c r="C31" s="389">
        <v>2</v>
      </c>
      <c r="D31" s="392">
        <v>3215.0526</v>
      </c>
      <c r="E31" s="389">
        <v>296</v>
      </c>
      <c r="F31" s="313">
        <v>-374</v>
      </c>
      <c r="G31" s="330">
        <f t="shared" si="1"/>
        <v>3139.0526</v>
      </c>
      <c r="H31" s="389">
        <v>961</v>
      </c>
      <c r="I31" s="392">
        <v>5301</v>
      </c>
      <c r="J31" s="389">
        <v>10</v>
      </c>
      <c r="K31" s="329"/>
      <c r="L31" s="231">
        <v>814</v>
      </c>
      <c r="M31" s="330">
        <f t="shared" si="2"/>
        <v>7086</v>
      </c>
      <c r="N31" s="389">
        <v>522</v>
      </c>
      <c r="O31" s="392">
        <v>0</v>
      </c>
      <c r="P31" s="389">
        <v>114</v>
      </c>
      <c r="Q31" s="329"/>
      <c r="R31" s="329">
        <f t="shared" si="3"/>
        <v>636</v>
      </c>
      <c r="S31" s="389">
        <v>11254</v>
      </c>
      <c r="T31" s="392">
        <v>70</v>
      </c>
      <c r="U31" s="389">
        <v>2</v>
      </c>
      <c r="V31" s="329"/>
      <c r="W31" s="231">
        <v>-460</v>
      </c>
      <c r="X31" s="330">
        <f t="shared" si="4"/>
        <v>10866</v>
      </c>
      <c r="Y31" s="389">
        <v>5280</v>
      </c>
      <c r="Z31" s="392">
        <v>7995</v>
      </c>
      <c r="AA31" s="389">
        <v>42</v>
      </c>
      <c r="AB31" s="231">
        <v>-284</v>
      </c>
      <c r="AC31" s="330">
        <f t="shared" si="0"/>
        <v>13033</v>
      </c>
    </row>
    <row r="32" spans="2:29" s="330" customFormat="1" ht="12.75">
      <c r="B32" s="388">
        <v>36495</v>
      </c>
      <c r="C32" s="389">
        <v>4</v>
      </c>
      <c r="D32" s="392">
        <v>3584.4464</v>
      </c>
      <c r="E32" s="389">
        <v>475</v>
      </c>
      <c r="F32" s="313">
        <v>-756</v>
      </c>
      <c r="G32" s="330">
        <f t="shared" si="1"/>
        <v>3307.4464</v>
      </c>
      <c r="H32" s="389">
        <v>1101</v>
      </c>
      <c r="I32" s="392">
        <v>5669</v>
      </c>
      <c r="J32" s="389">
        <v>8</v>
      </c>
      <c r="K32" s="329"/>
      <c r="L32" s="231">
        <v>655</v>
      </c>
      <c r="M32" s="330">
        <f t="shared" si="2"/>
        <v>7433</v>
      </c>
      <c r="N32" s="389">
        <v>559</v>
      </c>
      <c r="O32" s="392">
        <v>1</v>
      </c>
      <c r="P32" s="389">
        <v>122</v>
      </c>
      <c r="Q32" s="329"/>
      <c r="R32" s="329">
        <f t="shared" si="3"/>
        <v>682</v>
      </c>
      <c r="S32" s="389">
        <v>13084</v>
      </c>
      <c r="T32" s="392">
        <v>70</v>
      </c>
      <c r="U32" s="389">
        <v>1</v>
      </c>
      <c r="V32" s="329"/>
      <c r="W32" s="231">
        <v>-131</v>
      </c>
      <c r="X32" s="330">
        <f t="shared" si="4"/>
        <v>13024</v>
      </c>
      <c r="Y32" s="389">
        <v>6520</v>
      </c>
      <c r="Z32" s="392">
        <v>8263</v>
      </c>
      <c r="AA32" s="389">
        <v>59</v>
      </c>
      <c r="AB32" s="231">
        <v>324</v>
      </c>
      <c r="AC32" s="330">
        <f t="shared" si="0"/>
        <v>15166</v>
      </c>
    </row>
    <row r="33" spans="2:29" s="328" customFormat="1" ht="12.75">
      <c r="B33" s="393"/>
      <c r="E33" s="381"/>
      <c r="F33" s="381"/>
      <c r="G33" s="329"/>
      <c r="K33" s="329"/>
      <c r="M33" s="329"/>
      <c r="V33" s="329"/>
      <c r="W33" s="329"/>
      <c r="X33" s="329"/>
      <c r="AC33" s="329"/>
    </row>
    <row r="34" spans="2:29" s="328" customFormat="1" ht="12.75">
      <c r="B34" s="393"/>
      <c r="E34" s="381"/>
      <c r="F34" s="381"/>
      <c r="G34" s="329"/>
      <c r="M34" s="329"/>
      <c r="V34" s="329"/>
      <c r="W34" s="329"/>
      <c r="X34" s="329"/>
      <c r="AC34" s="329"/>
    </row>
    <row r="35" spans="2:29" s="328" customFormat="1" ht="12.75">
      <c r="B35" s="393"/>
      <c r="E35" s="381"/>
      <c r="F35" s="381"/>
      <c r="G35" s="329"/>
      <c r="M35" s="329"/>
      <c r="V35" s="329"/>
      <c r="W35" s="329"/>
      <c r="X35" s="329"/>
      <c r="AC35" s="329"/>
    </row>
    <row r="36" spans="1:29" s="328" customFormat="1" ht="12.75">
      <c r="A36" s="265"/>
      <c r="B36" s="330"/>
      <c r="E36" s="381"/>
      <c r="F36" s="381"/>
      <c r="G36" s="329"/>
      <c r="M36" s="329"/>
      <c r="V36" s="329"/>
      <c r="W36" s="329"/>
      <c r="X36" s="329"/>
      <c r="AC36" s="329"/>
    </row>
    <row r="37" spans="1:30" s="328" customFormat="1" ht="12.75">
      <c r="A37" s="394"/>
      <c r="B37" s="395" t="s">
        <v>291</v>
      </c>
      <c r="C37" s="394">
        <f>SUM(C9:C20)</f>
        <v>27</v>
      </c>
      <c r="D37" s="394">
        <f>SUM(D9:D20)</f>
        <v>36360</v>
      </c>
      <c r="E37" s="396">
        <f>SUM(E9:E20)</f>
        <v>2653</v>
      </c>
      <c r="F37" s="396">
        <f>SUM(F9:F20)</f>
        <v>-4293</v>
      </c>
      <c r="G37" s="329">
        <f>SUM(G9:G20)</f>
        <v>34747</v>
      </c>
      <c r="H37" s="329">
        <f aca="true" t="shared" si="5" ref="H37:P37">SUM(H9:H20)</f>
        <v>14602</v>
      </c>
      <c r="I37" s="329">
        <f t="shared" si="5"/>
        <v>52557</v>
      </c>
      <c r="J37" s="329">
        <f t="shared" si="5"/>
        <v>24</v>
      </c>
      <c r="K37" s="329">
        <f t="shared" si="5"/>
        <v>0</v>
      </c>
      <c r="L37" s="329">
        <f t="shared" si="5"/>
        <v>9307</v>
      </c>
      <c r="M37" s="329">
        <f t="shared" si="5"/>
        <v>76490</v>
      </c>
      <c r="N37" s="329">
        <f t="shared" si="5"/>
        <v>5618</v>
      </c>
      <c r="O37" s="329">
        <f t="shared" si="5"/>
        <v>4</v>
      </c>
      <c r="P37" s="329">
        <f t="shared" si="5"/>
        <v>655</v>
      </c>
      <c r="Q37" s="329"/>
      <c r="R37" s="329">
        <f>SUM(R9:R20)</f>
        <v>6277</v>
      </c>
      <c r="S37" s="329">
        <f>SUM(S9:S20)</f>
        <v>116277</v>
      </c>
      <c r="T37" s="329">
        <f>SUM(T9:T20)</f>
        <v>668</v>
      </c>
      <c r="U37" s="329">
        <f aca="true" t="shared" si="6" ref="U37:AC37">SUM(U9:U20)</f>
        <v>8</v>
      </c>
      <c r="V37" s="329">
        <f>SUM(V9:V20)</f>
        <v>0</v>
      </c>
      <c r="W37" s="329">
        <f>SUM(W9:W20)</f>
        <v>3678</v>
      </c>
      <c r="X37" s="329">
        <f t="shared" si="6"/>
        <v>120631</v>
      </c>
      <c r="Y37" s="329">
        <f t="shared" si="6"/>
        <v>73727</v>
      </c>
      <c r="Z37" s="329">
        <f t="shared" si="6"/>
        <v>80313</v>
      </c>
      <c r="AA37" s="329">
        <f t="shared" si="6"/>
        <v>300</v>
      </c>
      <c r="AB37" s="329">
        <f t="shared" si="6"/>
        <v>-10810</v>
      </c>
      <c r="AC37" s="329">
        <f t="shared" si="6"/>
        <v>143530</v>
      </c>
      <c r="AD37" s="394"/>
    </row>
    <row r="38" spans="1:30" s="338" customFormat="1" ht="12.75">
      <c r="A38" s="394"/>
      <c r="B38" s="395" t="s">
        <v>291</v>
      </c>
      <c r="C38" s="394">
        <f>SUM(C21:C32)</f>
        <v>31</v>
      </c>
      <c r="D38" s="394">
        <f>SUM(D21:D32)</f>
        <v>33948.618599999994</v>
      </c>
      <c r="E38" s="396">
        <f>SUM(E21:E32)</f>
        <v>3029</v>
      </c>
      <c r="F38" s="396">
        <f>SUM(F21:F32)</f>
        <v>-2165</v>
      </c>
      <c r="G38" s="329">
        <f>SUM(G21:G32)</f>
        <v>34843.618599999994</v>
      </c>
      <c r="H38" s="329">
        <f aca="true" t="shared" si="7" ref="H38:P38">SUM(H21:H32)</f>
        <v>12606</v>
      </c>
      <c r="I38" s="329">
        <f t="shared" si="7"/>
        <v>54110</v>
      </c>
      <c r="J38" s="329">
        <f t="shared" si="7"/>
        <v>50</v>
      </c>
      <c r="K38" s="329">
        <f t="shared" si="7"/>
        <v>0</v>
      </c>
      <c r="L38" s="329">
        <f t="shared" si="7"/>
        <v>11124</v>
      </c>
      <c r="M38" s="329">
        <f t="shared" si="7"/>
        <v>77890</v>
      </c>
      <c r="N38" s="329">
        <f t="shared" si="7"/>
        <v>6043</v>
      </c>
      <c r="O38" s="329">
        <f t="shared" si="7"/>
        <v>3</v>
      </c>
      <c r="P38" s="329">
        <f t="shared" si="7"/>
        <v>1138</v>
      </c>
      <c r="Q38" s="329"/>
      <c r="R38" s="329">
        <f>SUM(R21:R32)</f>
        <v>7184</v>
      </c>
      <c r="S38" s="329">
        <f>SUM(S21:S32)</f>
        <v>122095</v>
      </c>
      <c r="T38" s="329">
        <f>SUM(T21:T32)</f>
        <v>766</v>
      </c>
      <c r="U38" s="329">
        <f aca="true" t="shared" si="8" ref="U38:AC38">SUM(U21:U32)</f>
        <v>13</v>
      </c>
      <c r="V38" s="329">
        <f>SUM(V21:V32)</f>
        <v>0</v>
      </c>
      <c r="W38" s="329">
        <f>SUM(W21:W32)</f>
        <v>-1883</v>
      </c>
      <c r="X38" s="329">
        <f t="shared" si="8"/>
        <v>120991</v>
      </c>
      <c r="Y38" s="329">
        <f t="shared" si="8"/>
        <v>70423</v>
      </c>
      <c r="Z38" s="329">
        <f t="shared" si="8"/>
        <v>79718</v>
      </c>
      <c r="AA38" s="329">
        <f t="shared" si="8"/>
        <v>369</v>
      </c>
      <c r="AB38" s="329">
        <f t="shared" si="8"/>
        <v>-7588</v>
      </c>
      <c r="AC38" s="329">
        <f t="shared" si="8"/>
        <v>142922</v>
      </c>
      <c r="AD38" s="394"/>
    </row>
    <row r="39" spans="1:30" s="328" customFormat="1" ht="12.75">
      <c r="A39" s="394"/>
      <c r="B39" s="395" t="s">
        <v>291</v>
      </c>
      <c r="C39" s="394">
        <f>SUM(C9:C32)</f>
        <v>58</v>
      </c>
      <c r="D39" s="394">
        <f>SUM(D9:D32)</f>
        <v>70308.6186</v>
      </c>
      <c r="E39" s="396">
        <f>SUM(E9:E32)</f>
        <v>5682</v>
      </c>
      <c r="F39" s="396">
        <f>SUM(F9:F32)</f>
        <v>-6458</v>
      </c>
      <c r="G39" s="329">
        <f>SUM(G9:G32)</f>
        <v>69590.6186</v>
      </c>
      <c r="H39" s="394">
        <f aca="true" t="shared" si="9" ref="H39:P39">SUM(H9:H32)</f>
        <v>27208</v>
      </c>
      <c r="I39" s="394">
        <f t="shared" si="9"/>
        <v>106667</v>
      </c>
      <c r="J39" s="394">
        <f t="shared" si="9"/>
        <v>74</v>
      </c>
      <c r="K39" s="394"/>
      <c r="L39" s="394"/>
      <c r="M39" s="329">
        <f t="shared" si="9"/>
        <v>154380</v>
      </c>
      <c r="N39" s="394">
        <f t="shared" si="9"/>
        <v>11661</v>
      </c>
      <c r="O39" s="394">
        <f t="shared" si="9"/>
        <v>7</v>
      </c>
      <c r="P39" s="394">
        <f t="shared" si="9"/>
        <v>1793</v>
      </c>
      <c r="Q39" s="394"/>
      <c r="R39" s="394">
        <f>SUM(R9:R32)</f>
        <v>13461</v>
      </c>
      <c r="S39" s="394">
        <f>SUM(S9:S32)</f>
        <v>238372</v>
      </c>
      <c r="T39" s="394">
        <f aca="true" t="shared" si="10" ref="T39:AC39">SUM(T9:T32)</f>
        <v>1434</v>
      </c>
      <c r="U39" s="394">
        <f t="shared" si="10"/>
        <v>21</v>
      </c>
      <c r="V39" s="329"/>
      <c r="W39" s="329"/>
      <c r="X39" s="329">
        <f t="shared" si="10"/>
        <v>241622</v>
      </c>
      <c r="Y39" s="394">
        <f t="shared" si="10"/>
        <v>144150</v>
      </c>
      <c r="Z39" s="394">
        <f t="shared" si="10"/>
        <v>160031</v>
      </c>
      <c r="AA39" s="394">
        <f t="shared" si="10"/>
        <v>669</v>
      </c>
      <c r="AB39" s="394"/>
      <c r="AC39" s="329">
        <f t="shared" si="10"/>
        <v>286452</v>
      </c>
      <c r="AD39" s="394"/>
    </row>
    <row r="40" spans="1:30" ht="12.75">
      <c r="A40" s="394"/>
      <c r="C40" s="394">
        <f>+C39-C38-C37</f>
        <v>0</v>
      </c>
      <c r="D40" s="394">
        <f>+D39-D38-D37</f>
        <v>0</v>
      </c>
      <c r="E40" s="396">
        <f>+E39-E38-E37</f>
        <v>0</v>
      </c>
      <c r="F40" s="396">
        <f>+F39-F38-F37</f>
        <v>0</v>
      </c>
      <c r="G40" s="329">
        <f>+G39-G38-G37</f>
        <v>0</v>
      </c>
      <c r="H40" s="394">
        <f aca="true" t="shared" si="11" ref="H40:P40">+H39-H38-H37</f>
        <v>0</v>
      </c>
      <c r="I40" s="394">
        <f t="shared" si="11"/>
        <v>0</v>
      </c>
      <c r="J40" s="394">
        <f t="shared" si="11"/>
        <v>0</v>
      </c>
      <c r="K40" s="394"/>
      <c r="L40" s="394"/>
      <c r="M40" s="329">
        <f t="shared" si="11"/>
        <v>0</v>
      </c>
      <c r="N40" s="394">
        <f t="shared" si="11"/>
        <v>0</v>
      </c>
      <c r="O40" s="394">
        <f t="shared" si="11"/>
        <v>0</v>
      </c>
      <c r="P40" s="394">
        <f t="shared" si="11"/>
        <v>0</v>
      </c>
      <c r="Q40" s="394"/>
      <c r="R40" s="394">
        <f>+R39-R38-R37</f>
        <v>0</v>
      </c>
      <c r="S40" s="394">
        <f>+S39-S38-S37</f>
        <v>0</v>
      </c>
      <c r="T40" s="394">
        <f>+T39-T38-T37</f>
        <v>0</v>
      </c>
      <c r="U40" s="394">
        <f aca="true" t="shared" si="12" ref="U40:AC40">+U39-U38-U37</f>
        <v>0</v>
      </c>
      <c r="V40" s="329"/>
      <c r="W40" s="329"/>
      <c r="X40" s="329">
        <f t="shared" si="12"/>
        <v>0</v>
      </c>
      <c r="Y40" s="394">
        <f t="shared" si="12"/>
        <v>0</v>
      </c>
      <c r="Z40" s="394">
        <f t="shared" si="12"/>
        <v>0</v>
      </c>
      <c r="AA40" s="394">
        <f t="shared" si="12"/>
        <v>0</v>
      </c>
      <c r="AB40" s="394"/>
      <c r="AC40" s="329">
        <f t="shared" si="12"/>
        <v>0</v>
      </c>
      <c r="AD40" s="394"/>
    </row>
    <row r="41" spans="5:6" ht="12.75">
      <c r="E41" s="381"/>
      <c r="F41" s="381"/>
    </row>
    <row r="42" spans="5:6" ht="12.75">
      <c r="E42" s="381"/>
      <c r="F42" s="381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39" r:id="rId1"/>
  <headerFooter alignWithMargins="0">
    <oddFooter>&amp;CNordel 1999&amp;R&amp;D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7109375" style="265" customWidth="1"/>
    <col min="2" max="2" width="9.421875" style="305" customWidth="1"/>
    <col min="3" max="3" width="10.140625" style="304" customWidth="1"/>
    <col min="4" max="4" width="7.7109375" style="304" bestFit="1" customWidth="1"/>
    <col min="5" max="6" width="6.7109375" style="304" customWidth="1"/>
    <col min="7" max="7" width="9.140625" style="265" customWidth="1"/>
    <col min="8" max="8" width="5.8515625" style="304" customWidth="1"/>
    <col min="9" max="12" width="7.140625" style="304" customWidth="1"/>
    <col min="13" max="13" width="9.140625" style="265" customWidth="1"/>
    <col min="14" max="14" width="5.8515625" style="304" customWidth="1"/>
    <col min="15" max="18" width="7.140625" style="304" customWidth="1"/>
    <col min="19" max="19" width="9.140625" style="265" customWidth="1"/>
    <col min="20" max="20" width="9.140625" style="305" customWidth="1"/>
    <col min="21" max="16384" width="9.140625" style="265" customWidth="1"/>
  </cols>
  <sheetData>
    <row r="1" spans="1:26" s="258" customFormat="1" ht="15">
      <c r="A1" s="397" t="s">
        <v>25</v>
      </c>
      <c r="B1" s="257" t="s">
        <v>468</v>
      </c>
      <c r="C1" s="304"/>
      <c r="D1" s="304"/>
      <c r="E1" s="304"/>
      <c r="F1" s="304"/>
      <c r="G1" s="257"/>
      <c r="H1" s="398"/>
      <c r="I1" s="398"/>
      <c r="J1" s="398"/>
      <c r="K1" s="398"/>
      <c r="L1" s="398"/>
      <c r="M1" s="257"/>
      <c r="N1" s="398"/>
      <c r="O1" s="398"/>
      <c r="P1" s="398"/>
      <c r="Q1" s="398"/>
      <c r="R1" s="398"/>
      <c r="S1" s="257"/>
      <c r="T1" s="397"/>
      <c r="V1" s="262"/>
      <c r="W1" s="262"/>
      <c r="X1" s="262"/>
      <c r="Y1" s="262"/>
      <c r="Z1" s="263"/>
    </row>
    <row r="3" spans="2:14" ht="12.75">
      <c r="B3" s="270" t="s">
        <v>50</v>
      </c>
      <c r="H3" s="222" t="s">
        <v>315</v>
      </c>
      <c r="N3" s="222" t="s">
        <v>316</v>
      </c>
    </row>
    <row r="4" spans="2:14" ht="12.75">
      <c r="B4" s="272"/>
      <c r="H4" s="297"/>
      <c r="N4" s="297"/>
    </row>
    <row r="5" spans="2:22" ht="12.75">
      <c r="B5" s="399" t="s">
        <v>471</v>
      </c>
      <c r="C5" s="399" t="s">
        <v>470</v>
      </c>
      <c r="D5" s="399" t="s">
        <v>166</v>
      </c>
      <c r="E5" s="399">
        <v>1998</v>
      </c>
      <c r="F5" s="399">
        <v>1999</v>
      </c>
      <c r="H5" s="399" t="s">
        <v>469</v>
      </c>
      <c r="I5" s="399" t="s">
        <v>470</v>
      </c>
      <c r="J5" s="399" t="s">
        <v>166</v>
      </c>
      <c r="K5" s="399">
        <v>1998</v>
      </c>
      <c r="L5" s="399">
        <v>1999</v>
      </c>
      <c r="N5" s="399" t="s">
        <v>469</v>
      </c>
      <c r="O5" s="399" t="s">
        <v>470</v>
      </c>
      <c r="P5" s="399" t="s">
        <v>166</v>
      </c>
      <c r="Q5" s="399">
        <v>1998</v>
      </c>
      <c r="R5" s="399">
        <v>1999</v>
      </c>
      <c r="U5" s="304"/>
      <c r="V5" s="304"/>
    </row>
    <row r="6" spans="2:22" ht="12.75">
      <c r="B6" s="400">
        <v>35431</v>
      </c>
      <c r="C6" s="304">
        <v>81</v>
      </c>
      <c r="D6" s="304">
        <v>55</v>
      </c>
      <c r="E6" s="304">
        <v>56</v>
      </c>
      <c r="F6" s="304">
        <v>79</v>
      </c>
      <c r="H6" s="304">
        <v>1</v>
      </c>
      <c r="I6" s="359">
        <v>80.3</v>
      </c>
      <c r="J6" s="359">
        <v>64.8</v>
      </c>
      <c r="K6" s="359">
        <v>68.2</v>
      </c>
      <c r="L6" s="359">
        <v>69.5</v>
      </c>
      <c r="N6" s="304">
        <v>1</v>
      </c>
      <c r="O6" s="401">
        <v>85.5585</v>
      </c>
      <c r="P6" s="401">
        <v>39.4</v>
      </c>
      <c r="Q6" s="401">
        <v>50</v>
      </c>
      <c r="R6" s="401">
        <v>68.1</v>
      </c>
      <c r="V6" s="348"/>
    </row>
    <row r="7" spans="2:22" ht="12.75">
      <c r="B7" s="400">
        <v>35445</v>
      </c>
      <c r="C7" s="304">
        <v>77</v>
      </c>
      <c r="D7" s="304">
        <v>51</v>
      </c>
      <c r="E7" s="304">
        <v>52</v>
      </c>
      <c r="F7" s="304">
        <v>73</v>
      </c>
      <c r="H7" s="304">
        <v>2</v>
      </c>
      <c r="I7" s="359">
        <v>78.1</v>
      </c>
      <c r="J7" s="359">
        <v>61.7</v>
      </c>
      <c r="K7" s="359">
        <v>66.4</v>
      </c>
      <c r="L7" s="359">
        <v>66.7</v>
      </c>
      <c r="N7" s="304">
        <v>2</v>
      </c>
      <c r="O7" s="401">
        <v>83.1051</v>
      </c>
      <c r="P7" s="401">
        <v>36.3</v>
      </c>
      <c r="Q7" s="401">
        <v>48.2</v>
      </c>
      <c r="R7" s="401">
        <v>64.5</v>
      </c>
      <c r="V7" s="348"/>
    </row>
    <row r="8" spans="2:22" ht="12.75">
      <c r="B8" s="400">
        <v>35462</v>
      </c>
      <c r="C8" s="304">
        <v>70</v>
      </c>
      <c r="D8" s="304">
        <v>45</v>
      </c>
      <c r="E8" s="304">
        <v>48</v>
      </c>
      <c r="F8" s="304">
        <v>67</v>
      </c>
      <c r="H8" s="304">
        <v>3</v>
      </c>
      <c r="I8" s="359">
        <v>75.3</v>
      </c>
      <c r="J8" s="359">
        <v>58.7</v>
      </c>
      <c r="K8" s="359">
        <v>65.3</v>
      </c>
      <c r="L8" s="359">
        <v>64.9</v>
      </c>
      <c r="N8" s="304">
        <v>3</v>
      </c>
      <c r="O8" s="401">
        <v>79.3443</v>
      </c>
      <c r="P8" s="401">
        <v>33.2</v>
      </c>
      <c r="Q8" s="401">
        <v>46.4</v>
      </c>
      <c r="R8" s="401">
        <v>61.9</v>
      </c>
      <c r="V8" s="348"/>
    </row>
    <row r="9" spans="2:22" ht="12.75">
      <c r="B9" s="400">
        <v>35476</v>
      </c>
      <c r="C9" s="304">
        <v>63</v>
      </c>
      <c r="D9" s="304">
        <v>39</v>
      </c>
      <c r="E9" s="304">
        <v>42</v>
      </c>
      <c r="F9" s="304">
        <v>59</v>
      </c>
      <c r="H9" s="304">
        <v>4</v>
      </c>
      <c r="I9" s="359">
        <v>71.9</v>
      </c>
      <c r="J9" s="359">
        <v>56</v>
      </c>
      <c r="K9" s="359">
        <v>62.8</v>
      </c>
      <c r="L9" s="359">
        <v>62.1</v>
      </c>
      <c r="N9" s="304">
        <v>4</v>
      </c>
      <c r="O9" s="401">
        <v>75.5837</v>
      </c>
      <c r="P9" s="401">
        <v>30.2</v>
      </c>
      <c r="Q9" s="401">
        <v>43.9</v>
      </c>
      <c r="R9" s="401">
        <v>58.4</v>
      </c>
      <c r="V9" s="348"/>
    </row>
    <row r="10" spans="2:22" ht="12.75">
      <c r="B10" s="400">
        <v>35490</v>
      </c>
      <c r="C10" s="304">
        <v>56</v>
      </c>
      <c r="D10" s="304">
        <v>35</v>
      </c>
      <c r="E10" s="304">
        <v>38</v>
      </c>
      <c r="F10" s="304">
        <v>53</v>
      </c>
      <c r="H10" s="304">
        <v>5</v>
      </c>
      <c r="I10" s="359">
        <v>70.6</v>
      </c>
      <c r="J10" s="359">
        <v>53</v>
      </c>
      <c r="K10" s="359">
        <v>60.4</v>
      </c>
      <c r="L10" s="359">
        <v>60.8</v>
      </c>
      <c r="N10" s="304">
        <v>5</v>
      </c>
      <c r="O10" s="401">
        <v>72.6399</v>
      </c>
      <c r="P10" s="401">
        <v>27.5</v>
      </c>
      <c r="Q10" s="401">
        <v>40.9</v>
      </c>
      <c r="R10" s="401">
        <v>56</v>
      </c>
      <c r="V10" s="348"/>
    </row>
    <row r="11" spans="2:22" ht="12.75">
      <c r="B11" s="400">
        <v>35504</v>
      </c>
      <c r="C11" s="304">
        <v>50</v>
      </c>
      <c r="D11" s="304">
        <v>32</v>
      </c>
      <c r="E11" s="304">
        <v>32</v>
      </c>
      <c r="F11" s="304">
        <v>45</v>
      </c>
      <c r="H11" s="304">
        <v>6</v>
      </c>
      <c r="I11" s="359">
        <v>70.6</v>
      </c>
      <c r="J11" s="359">
        <v>49.9</v>
      </c>
      <c r="K11" s="359">
        <v>57.6</v>
      </c>
      <c r="L11" s="359">
        <v>58</v>
      </c>
      <c r="N11" s="304">
        <v>6</v>
      </c>
      <c r="O11" s="401">
        <v>68.3891</v>
      </c>
      <c r="P11" s="401">
        <v>24.8</v>
      </c>
      <c r="Q11" s="401">
        <v>37.8</v>
      </c>
      <c r="R11" s="401">
        <v>52.5</v>
      </c>
      <c r="V11" s="348"/>
    </row>
    <row r="12" spans="2:22" ht="12.75">
      <c r="B12" s="400">
        <v>35521</v>
      </c>
      <c r="C12" s="304">
        <v>46</v>
      </c>
      <c r="D12" s="304">
        <v>28</v>
      </c>
      <c r="E12" s="304">
        <v>28</v>
      </c>
      <c r="F12" s="304">
        <v>40</v>
      </c>
      <c r="H12" s="304">
        <v>7</v>
      </c>
      <c r="I12" s="359">
        <v>70.5</v>
      </c>
      <c r="J12" s="359">
        <v>47</v>
      </c>
      <c r="K12" s="359">
        <v>56.2</v>
      </c>
      <c r="L12" s="359">
        <v>55.8</v>
      </c>
      <c r="N12" s="304">
        <v>7</v>
      </c>
      <c r="O12" s="401">
        <v>63.6479</v>
      </c>
      <c r="P12" s="401">
        <v>21.5</v>
      </c>
      <c r="Q12" s="401">
        <v>35.6</v>
      </c>
      <c r="R12" s="401">
        <v>49.4</v>
      </c>
      <c r="V12" s="348"/>
    </row>
    <row r="13" spans="2:22" ht="12.75">
      <c r="B13" s="400">
        <v>35535</v>
      </c>
      <c r="C13" s="304">
        <v>44</v>
      </c>
      <c r="D13" s="304">
        <v>25</v>
      </c>
      <c r="E13" s="304">
        <v>25</v>
      </c>
      <c r="F13" s="304">
        <v>38</v>
      </c>
      <c r="H13" s="304">
        <v>8</v>
      </c>
      <c r="I13" s="359">
        <v>68.5</v>
      </c>
      <c r="J13" s="359">
        <v>43.8</v>
      </c>
      <c r="K13" s="359">
        <v>56.7</v>
      </c>
      <c r="L13" s="359">
        <v>53.4</v>
      </c>
      <c r="N13" s="304">
        <v>8</v>
      </c>
      <c r="O13" s="401">
        <v>60.2141</v>
      </c>
      <c r="P13" s="401">
        <v>18.5</v>
      </c>
      <c r="Q13" s="401">
        <v>34.3</v>
      </c>
      <c r="R13" s="401">
        <v>46</v>
      </c>
      <c r="V13" s="348"/>
    </row>
    <row r="14" spans="2:22" ht="12.75">
      <c r="B14" s="400">
        <v>35551</v>
      </c>
      <c r="C14" s="304">
        <v>60</v>
      </c>
      <c r="D14" s="304">
        <v>27</v>
      </c>
      <c r="E14" s="304">
        <v>27</v>
      </c>
      <c r="F14" s="304">
        <v>53</v>
      </c>
      <c r="H14" s="304">
        <v>9</v>
      </c>
      <c r="I14" s="359">
        <v>66</v>
      </c>
      <c r="J14" s="359">
        <v>40.8</v>
      </c>
      <c r="K14" s="359">
        <v>56.8</v>
      </c>
      <c r="L14" s="359">
        <v>51.2</v>
      </c>
      <c r="N14" s="304">
        <v>9</v>
      </c>
      <c r="O14" s="401">
        <v>56.1268</v>
      </c>
      <c r="P14" s="401">
        <v>16.2</v>
      </c>
      <c r="Q14" s="401">
        <v>33.6</v>
      </c>
      <c r="R14" s="401">
        <v>42.6</v>
      </c>
      <c r="V14" s="348"/>
    </row>
    <row r="15" spans="2:22" ht="12.75">
      <c r="B15" s="400">
        <v>35565</v>
      </c>
      <c r="C15" s="304">
        <v>85</v>
      </c>
      <c r="D15" s="304">
        <v>41</v>
      </c>
      <c r="E15" s="304">
        <v>53</v>
      </c>
      <c r="F15" s="304">
        <v>61</v>
      </c>
      <c r="H15" s="304">
        <v>10</v>
      </c>
      <c r="I15" s="359">
        <v>63.5</v>
      </c>
      <c r="J15" s="359">
        <v>38.2</v>
      </c>
      <c r="K15" s="359">
        <v>54.7</v>
      </c>
      <c r="L15" s="359">
        <v>48.5</v>
      </c>
      <c r="N15" s="304">
        <v>10</v>
      </c>
      <c r="O15" s="401">
        <v>52.3504</v>
      </c>
      <c r="P15" s="401">
        <v>14.4</v>
      </c>
      <c r="Q15" s="401">
        <v>31.2</v>
      </c>
      <c r="R15" s="401">
        <v>38.8</v>
      </c>
      <c r="V15" s="348"/>
    </row>
    <row r="16" spans="2:22" ht="12.75">
      <c r="B16" s="400">
        <v>35582</v>
      </c>
      <c r="C16" s="304">
        <v>86</v>
      </c>
      <c r="D16" s="304">
        <v>56</v>
      </c>
      <c r="E16" s="304">
        <v>72</v>
      </c>
      <c r="F16" s="304">
        <v>73</v>
      </c>
      <c r="H16" s="304">
        <v>11</v>
      </c>
      <c r="I16" s="359">
        <v>61.8</v>
      </c>
      <c r="J16" s="359">
        <v>35.7</v>
      </c>
      <c r="K16" s="359">
        <v>51.7</v>
      </c>
      <c r="L16" s="359">
        <v>46.2</v>
      </c>
      <c r="N16" s="304">
        <v>11</v>
      </c>
      <c r="O16" s="401">
        <v>49.1486</v>
      </c>
      <c r="P16" s="401">
        <v>12.8</v>
      </c>
      <c r="Q16" s="401">
        <v>28.5</v>
      </c>
      <c r="R16" s="401">
        <v>35.3</v>
      </c>
      <c r="V16" s="348"/>
    </row>
    <row r="17" spans="2:22" ht="12.75">
      <c r="B17" s="400">
        <v>35596</v>
      </c>
      <c r="C17" s="304">
        <v>90</v>
      </c>
      <c r="D17" s="304">
        <v>73</v>
      </c>
      <c r="E17" s="304">
        <v>81</v>
      </c>
      <c r="F17" s="304">
        <v>79</v>
      </c>
      <c r="H17" s="304">
        <v>12</v>
      </c>
      <c r="I17" s="359">
        <v>59.4</v>
      </c>
      <c r="J17" s="359">
        <v>33.4</v>
      </c>
      <c r="K17" s="359">
        <v>49.5</v>
      </c>
      <c r="L17" s="359">
        <v>43.9</v>
      </c>
      <c r="N17" s="304">
        <v>12</v>
      </c>
      <c r="O17" s="401">
        <v>46.5</v>
      </c>
      <c r="P17" s="401">
        <v>11.3</v>
      </c>
      <c r="Q17" s="401">
        <v>26.2</v>
      </c>
      <c r="R17" s="401">
        <v>32.2</v>
      </c>
      <c r="V17" s="348"/>
    </row>
    <row r="18" spans="2:22" ht="12.75">
      <c r="B18" s="400">
        <v>35612</v>
      </c>
      <c r="C18" s="304">
        <v>88</v>
      </c>
      <c r="D18" s="304">
        <v>72</v>
      </c>
      <c r="E18" s="304">
        <v>86</v>
      </c>
      <c r="F18" s="304">
        <v>79</v>
      </c>
      <c r="H18" s="304">
        <v>13</v>
      </c>
      <c r="I18" s="359">
        <v>58</v>
      </c>
      <c r="J18" s="359">
        <v>31.4</v>
      </c>
      <c r="K18" s="359">
        <v>47.4</v>
      </c>
      <c r="L18" s="359">
        <v>43</v>
      </c>
      <c r="N18" s="304">
        <v>13</v>
      </c>
      <c r="O18" s="401">
        <v>43.7</v>
      </c>
      <c r="P18" s="401">
        <v>10</v>
      </c>
      <c r="Q18" s="401">
        <v>23.6</v>
      </c>
      <c r="R18" s="401">
        <v>29.8</v>
      </c>
      <c r="V18" s="348"/>
    </row>
    <row r="19" spans="2:22" ht="12.75">
      <c r="B19" s="400">
        <v>35626</v>
      </c>
      <c r="C19" s="304">
        <v>86</v>
      </c>
      <c r="D19" s="304">
        <v>73</v>
      </c>
      <c r="E19" s="304">
        <v>86</v>
      </c>
      <c r="F19" s="304">
        <v>77</v>
      </c>
      <c r="H19" s="304">
        <v>14</v>
      </c>
      <c r="I19" s="359">
        <v>56.8</v>
      </c>
      <c r="J19" s="359">
        <v>29.2</v>
      </c>
      <c r="K19" s="359">
        <v>46.8</v>
      </c>
      <c r="L19" s="359">
        <v>43.9</v>
      </c>
      <c r="N19" s="304">
        <v>14</v>
      </c>
      <c r="O19" s="401">
        <v>41.4159</v>
      </c>
      <c r="P19" s="401">
        <v>8.3</v>
      </c>
      <c r="Q19" s="401">
        <v>21.2</v>
      </c>
      <c r="R19" s="401">
        <v>28.7</v>
      </c>
      <c r="V19" s="348"/>
    </row>
    <row r="20" spans="2:22" s="231" customFormat="1" ht="12.75">
      <c r="B20" s="402">
        <v>35643</v>
      </c>
      <c r="C20" s="222">
        <v>87</v>
      </c>
      <c r="D20" s="222">
        <v>72</v>
      </c>
      <c r="E20" s="222">
        <v>87</v>
      </c>
      <c r="F20" s="222">
        <v>76</v>
      </c>
      <c r="H20" s="222">
        <v>15</v>
      </c>
      <c r="I20" s="359">
        <v>55.4</v>
      </c>
      <c r="J20" s="359">
        <v>27</v>
      </c>
      <c r="K20" s="359">
        <v>45.1</v>
      </c>
      <c r="L20" s="359">
        <v>43.3</v>
      </c>
      <c r="N20" s="222">
        <v>15</v>
      </c>
      <c r="O20" s="359">
        <v>41.9566</v>
      </c>
      <c r="P20" s="359">
        <v>6.5</v>
      </c>
      <c r="Q20" s="359">
        <v>18.6</v>
      </c>
      <c r="R20" s="359">
        <v>28.1</v>
      </c>
      <c r="T20" s="252"/>
      <c r="V20" s="403"/>
    </row>
    <row r="21" spans="2:22" ht="12.75">
      <c r="B21" s="400">
        <v>35657</v>
      </c>
      <c r="C21" s="304">
        <v>88</v>
      </c>
      <c r="D21" s="304">
        <v>71</v>
      </c>
      <c r="E21" s="304">
        <v>88</v>
      </c>
      <c r="F21" s="304">
        <v>74</v>
      </c>
      <c r="H21" s="304">
        <v>16</v>
      </c>
      <c r="I21" s="359">
        <v>53.8</v>
      </c>
      <c r="J21" s="359">
        <v>24.7</v>
      </c>
      <c r="K21" s="359">
        <v>43.1</v>
      </c>
      <c r="L21" s="359">
        <v>42.2</v>
      </c>
      <c r="N21" s="304">
        <v>16</v>
      </c>
      <c r="O21" s="404">
        <v>44.4318</v>
      </c>
      <c r="P21" s="404">
        <v>5.6</v>
      </c>
      <c r="Q21" s="404">
        <v>16.5</v>
      </c>
      <c r="R21" s="404">
        <v>28</v>
      </c>
      <c r="V21" s="348"/>
    </row>
    <row r="22" spans="2:22" ht="12.75">
      <c r="B22" s="400">
        <v>35674</v>
      </c>
      <c r="C22" s="304">
        <v>90</v>
      </c>
      <c r="D22" s="304">
        <v>68</v>
      </c>
      <c r="E22" s="304">
        <v>90</v>
      </c>
      <c r="F22" s="304">
        <v>71</v>
      </c>
      <c r="H22" s="304">
        <v>17</v>
      </c>
      <c r="I22" s="359">
        <v>53.3</v>
      </c>
      <c r="J22" s="359">
        <v>23.1</v>
      </c>
      <c r="K22" s="359">
        <v>42.5</v>
      </c>
      <c r="L22" s="359">
        <v>42.9</v>
      </c>
      <c r="N22" s="304">
        <v>17</v>
      </c>
      <c r="O22" s="404">
        <v>47.2462</v>
      </c>
      <c r="P22" s="404">
        <v>5.7</v>
      </c>
      <c r="Q22" s="404">
        <v>15.3</v>
      </c>
      <c r="R22" s="404">
        <v>30.4</v>
      </c>
      <c r="V22" s="348"/>
    </row>
    <row r="23" spans="2:22" ht="12.75">
      <c r="B23" s="400">
        <v>35688</v>
      </c>
      <c r="C23" s="304">
        <v>90</v>
      </c>
      <c r="D23" s="304">
        <v>68</v>
      </c>
      <c r="E23" s="304">
        <v>90</v>
      </c>
      <c r="F23" s="304">
        <v>68</v>
      </c>
      <c r="H23" s="304">
        <v>18</v>
      </c>
      <c r="I23" s="359">
        <v>52.7</v>
      </c>
      <c r="J23" s="359">
        <v>21.2</v>
      </c>
      <c r="K23" s="359">
        <v>44.9</v>
      </c>
      <c r="L23" s="359">
        <v>43.1</v>
      </c>
      <c r="N23" s="304">
        <v>18</v>
      </c>
      <c r="O23" s="404">
        <v>50.2769</v>
      </c>
      <c r="P23" s="404">
        <v>5.8</v>
      </c>
      <c r="Q23" s="404">
        <v>21.4</v>
      </c>
      <c r="R23" s="404">
        <v>31.9</v>
      </c>
      <c r="V23" s="348"/>
    </row>
    <row r="24" spans="2:22" ht="12.75">
      <c r="B24" s="400">
        <v>35704</v>
      </c>
      <c r="C24" s="304">
        <v>88</v>
      </c>
      <c r="D24" s="304">
        <v>66</v>
      </c>
      <c r="E24" s="304">
        <v>88</v>
      </c>
      <c r="F24" s="304">
        <v>66</v>
      </c>
      <c r="H24" s="304">
        <v>19</v>
      </c>
      <c r="I24" s="359">
        <v>57.8</v>
      </c>
      <c r="J24" s="359">
        <v>21.8</v>
      </c>
      <c r="K24" s="359">
        <v>47.1</v>
      </c>
      <c r="L24" s="359">
        <v>42.2</v>
      </c>
      <c r="N24" s="304">
        <v>19</v>
      </c>
      <c r="O24" s="404">
        <v>56.678</v>
      </c>
      <c r="P24" s="404">
        <v>9.4</v>
      </c>
      <c r="Q24" s="404">
        <v>27.9</v>
      </c>
      <c r="R24" s="404">
        <v>32.4</v>
      </c>
      <c r="V24" s="348"/>
    </row>
    <row r="25" spans="2:22" ht="12.75">
      <c r="B25" s="400">
        <v>35718</v>
      </c>
      <c r="C25" s="304">
        <v>88</v>
      </c>
      <c r="D25" s="304">
        <v>65</v>
      </c>
      <c r="E25" s="304">
        <v>88</v>
      </c>
      <c r="F25" s="304">
        <v>70</v>
      </c>
      <c r="H25" s="304">
        <v>20</v>
      </c>
      <c r="I25" s="359">
        <v>62.1</v>
      </c>
      <c r="J25" s="359">
        <v>25.4</v>
      </c>
      <c r="K25" s="359">
        <v>51.2</v>
      </c>
      <c r="L25" s="359">
        <v>46.1</v>
      </c>
      <c r="N25" s="304">
        <v>20</v>
      </c>
      <c r="O25" s="404">
        <v>65.3943</v>
      </c>
      <c r="P25" s="404">
        <v>12.6405</v>
      </c>
      <c r="Q25" s="404">
        <v>35.8</v>
      </c>
      <c r="R25" s="404">
        <v>39.1</v>
      </c>
      <c r="V25" s="348"/>
    </row>
    <row r="26" spans="2:22" ht="12.75">
      <c r="B26" s="400">
        <v>35735</v>
      </c>
      <c r="C26" s="304">
        <v>92</v>
      </c>
      <c r="D26" s="304">
        <v>65</v>
      </c>
      <c r="E26" s="304">
        <v>92</v>
      </c>
      <c r="F26" s="304">
        <v>70</v>
      </c>
      <c r="H26" s="304">
        <v>21</v>
      </c>
      <c r="I26" s="359">
        <v>64.1</v>
      </c>
      <c r="J26" s="359">
        <v>29.4</v>
      </c>
      <c r="K26" s="359">
        <v>54.4</v>
      </c>
      <c r="L26" s="359">
        <v>51.1</v>
      </c>
      <c r="N26" s="304">
        <v>21</v>
      </c>
      <c r="O26" s="404">
        <v>70.63</v>
      </c>
      <c r="P26" s="404">
        <v>16.7</v>
      </c>
      <c r="Q26" s="404">
        <v>43.5</v>
      </c>
      <c r="R26" s="404">
        <v>49.8</v>
      </c>
      <c r="V26" s="348"/>
    </row>
    <row r="27" spans="2:22" ht="12.75">
      <c r="B27" s="400">
        <v>35749</v>
      </c>
      <c r="C27" s="304">
        <v>90</v>
      </c>
      <c r="D27" s="304">
        <v>63</v>
      </c>
      <c r="E27" s="304">
        <v>90</v>
      </c>
      <c r="F27" s="304">
        <v>70</v>
      </c>
      <c r="H27" s="304">
        <v>22</v>
      </c>
      <c r="I27" s="359">
        <v>65.1</v>
      </c>
      <c r="J27" s="359">
        <v>37</v>
      </c>
      <c r="K27" s="359">
        <v>56</v>
      </c>
      <c r="L27" s="359">
        <v>56.9</v>
      </c>
      <c r="N27" s="304">
        <v>22</v>
      </c>
      <c r="O27" s="404">
        <v>76.2599</v>
      </c>
      <c r="P27" s="404">
        <v>21.9</v>
      </c>
      <c r="Q27" s="404">
        <v>45.5</v>
      </c>
      <c r="R27" s="404">
        <v>57.1</v>
      </c>
      <c r="V27" s="348"/>
    </row>
    <row r="28" spans="2:22" ht="12.75">
      <c r="B28" s="400">
        <v>35765</v>
      </c>
      <c r="C28" s="304">
        <v>87</v>
      </c>
      <c r="D28" s="304">
        <v>60</v>
      </c>
      <c r="E28" s="304">
        <v>87</v>
      </c>
      <c r="F28" s="304">
        <v>69</v>
      </c>
      <c r="H28" s="304">
        <v>23</v>
      </c>
      <c r="I28" s="359">
        <v>67.8</v>
      </c>
      <c r="J28" s="359">
        <v>41.3</v>
      </c>
      <c r="K28" s="359">
        <v>59</v>
      </c>
      <c r="L28" s="359">
        <v>64.4</v>
      </c>
      <c r="N28" s="304">
        <v>23</v>
      </c>
      <c r="O28" s="404">
        <v>78.7551</v>
      </c>
      <c r="P28" s="404">
        <v>28.3</v>
      </c>
      <c r="Q28" s="404">
        <v>48.1</v>
      </c>
      <c r="R28" s="404">
        <v>65.1</v>
      </c>
      <c r="V28" s="348"/>
    </row>
    <row r="29" spans="2:22" ht="12.75">
      <c r="B29" s="400">
        <v>35779</v>
      </c>
      <c r="C29" s="304">
        <v>84</v>
      </c>
      <c r="D29" s="304">
        <v>57</v>
      </c>
      <c r="E29" s="304">
        <v>83</v>
      </c>
      <c r="F29" s="304">
        <v>69</v>
      </c>
      <c r="H29" s="304">
        <v>24</v>
      </c>
      <c r="I29" s="359">
        <v>74.3</v>
      </c>
      <c r="J29" s="359">
        <v>45.6</v>
      </c>
      <c r="K29" s="359">
        <v>63.7</v>
      </c>
      <c r="L29" s="359">
        <v>71.2</v>
      </c>
      <c r="N29" s="304">
        <v>24</v>
      </c>
      <c r="O29" s="404">
        <v>81.052</v>
      </c>
      <c r="P29" s="404">
        <v>34.9</v>
      </c>
      <c r="Q29" s="404">
        <v>54.5</v>
      </c>
      <c r="R29" s="404">
        <v>71.1</v>
      </c>
      <c r="V29" s="348"/>
    </row>
    <row r="30" spans="2:22" ht="12.75">
      <c r="B30" s="400">
        <v>35795</v>
      </c>
      <c r="C30" s="304">
        <v>81</v>
      </c>
      <c r="D30" s="304">
        <v>55</v>
      </c>
      <c r="E30" s="304">
        <v>79</v>
      </c>
      <c r="F30" s="304">
        <v>59</v>
      </c>
      <c r="H30" s="304">
        <v>25</v>
      </c>
      <c r="I30" s="359">
        <v>79.1</v>
      </c>
      <c r="J30" s="359">
        <v>51.4</v>
      </c>
      <c r="K30" s="359">
        <v>67.7</v>
      </c>
      <c r="L30" s="359">
        <v>75.6</v>
      </c>
      <c r="N30" s="304">
        <v>25</v>
      </c>
      <c r="O30" s="404">
        <v>88.1244</v>
      </c>
      <c r="P30" s="404">
        <v>41.6</v>
      </c>
      <c r="Q30" s="404">
        <v>62.9</v>
      </c>
      <c r="R30" s="404">
        <v>76.7</v>
      </c>
      <c r="V30" s="348"/>
    </row>
    <row r="31" spans="2:22" ht="12.75">
      <c r="B31" s="304"/>
      <c r="H31" s="304">
        <v>26</v>
      </c>
      <c r="I31" s="359">
        <v>84.8</v>
      </c>
      <c r="J31" s="359">
        <v>56.3</v>
      </c>
      <c r="K31" s="359">
        <v>74</v>
      </c>
      <c r="L31" s="359">
        <v>81.1</v>
      </c>
      <c r="N31" s="304">
        <v>26</v>
      </c>
      <c r="O31" s="404">
        <v>91.9566</v>
      </c>
      <c r="P31" s="404">
        <v>45.7</v>
      </c>
      <c r="Q31" s="404">
        <v>68.9</v>
      </c>
      <c r="R31" s="404">
        <v>80.1</v>
      </c>
      <c r="V31" s="348"/>
    </row>
    <row r="32" spans="2:22" ht="12.75">
      <c r="B32" s="302" t="s">
        <v>291</v>
      </c>
      <c r="C32" s="405">
        <f>SUM(C6:C30)</f>
        <v>1947</v>
      </c>
      <c r="D32" s="405">
        <f>SUM(D6:D30)</f>
        <v>1362</v>
      </c>
      <c r="E32" s="405">
        <f>SUM(E6:E30)</f>
        <v>1688</v>
      </c>
      <c r="F32" s="405">
        <f>SUM(F6:F30)</f>
        <v>1638</v>
      </c>
      <c r="H32" s="304">
        <v>27</v>
      </c>
      <c r="I32" s="359">
        <v>88.4</v>
      </c>
      <c r="J32" s="359">
        <v>59.5</v>
      </c>
      <c r="K32" s="359">
        <v>78.8</v>
      </c>
      <c r="L32" s="359">
        <v>83.8</v>
      </c>
      <c r="N32" s="304">
        <v>27</v>
      </c>
      <c r="O32" s="404">
        <v>91.7895</v>
      </c>
      <c r="P32" s="404">
        <v>49.7</v>
      </c>
      <c r="Q32" s="404">
        <v>73.2</v>
      </c>
      <c r="R32" s="404">
        <v>81.5</v>
      </c>
      <c r="V32" s="348"/>
    </row>
    <row r="33" spans="8:22" ht="12.75">
      <c r="H33" s="304">
        <v>28</v>
      </c>
      <c r="I33" s="359">
        <v>91.3</v>
      </c>
      <c r="J33" s="359">
        <v>62.1</v>
      </c>
      <c r="K33" s="359">
        <v>81.4</v>
      </c>
      <c r="L33" s="359">
        <v>86.4</v>
      </c>
      <c r="N33" s="304">
        <v>28</v>
      </c>
      <c r="O33" s="404">
        <v>92.5</v>
      </c>
      <c r="P33" s="404">
        <v>53.1</v>
      </c>
      <c r="Q33" s="404">
        <v>77.1</v>
      </c>
      <c r="R33" s="404">
        <v>84.2</v>
      </c>
      <c r="V33" s="348"/>
    </row>
    <row r="34" spans="2:22" ht="12.75">
      <c r="B34" s="11" t="s">
        <v>472</v>
      </c>
      <c r="C34" s="511"/>
      <c r="H34" s="304">
        <v>29</v>
      </c>
      <c r="I34" s="359">
        <v>93.2</v>
      </c>
      <c r="J34" s="359">
        <v>65.7</v>
      </c>
      <c r="K34" s="359">
        <v>84.1</v>
      </c>
      <c r="L34" s="359">
        <v>89.5</v>
      </c>
      <c r="N34" s="304">
        <v>29</v>
      </c>
      <c r="O34" s="404">
        <v>93.9492</v>
      </c>
      <c r="P34" s="404">
        <v>54.8</v>
      </c>
      <c r="Q34" s="404">
        <v>81.5</v>
      </c>
      <c r="R34" s="404">
        <v>86.9</v>
      </c>
      <c r="V34" s="348"/>
    </row>
    <row r="35" spans="2:22" ht="12.75">
      <c r="B35" s="11" t="s">
        <v>473</v>
      </c>
      <c r="C35" s="17"/>
      <c r="H35" s="304">
        <v>30</v>
      </c>
      <c r="I35" s="359">
        <v>94.7</v>
      </c>
      <c r="J35" s="359">
        <v>67.2</v>
      </c>
      <c r="K35" s="359">
        <v>87.2</v>
      </c>
      <c r="L35" s="359">
        <v>90.3</v>
      </c>
      <c r="N35" s="304">
        <v>30</v>
      </c>
      <c r="O35" s="404">
        <v>95.9078</v>
      </c>
      <c r="P35" s="404">
        <v>56.1</v>
      </c>
      <c r="Q35" s="404">
        <v>83.8</v>
      </c>
      <c r="R35" s="404">
        <v>87.5</v>
      </c>
      <c r="V35" s="348"/>
    </row>
    <row r="36" spans="2:22" ht="12.75">
      <c r="B36" s="506" t="s">
        <v>474</v>
      </c>
      <c r="C36" s="11"/>
      <c r="H36" s="304">
        <v>31</v>
      </c>
      <c r="I36" s="359">
        <v>95.4</v>
      </c>
      <c r="J36" s="359">
        <v>68.3</v>
      </c>
      <c r="K36" s="359">
        <v>88.4</v>
      </c>
      <c r="L36" s="359">
        <v>90</v>
      </c>
      <c r="N36" s="304">
        <v>31</v>
      </c>
      <c r="O36" s="404">
        <v>95.9</v>
      </c>
      <c r="P36" s="404">
        <v>58.1</v>
      </c>
      <c r="Q36" s="404">
        <v>85.1</v>
      </c>
      <c r="R36" s="404">
        <v>86.9</v>
      </c>
      <c r="V36" s="348"/>
    </row>
    <row r="37" spans="2:22" ht="12.75">
      <c r="B37" s="506" t="s">
        <v>479</v>
      </c>
      <c r="C37" s="11"/>
      <c r="H37" s="304">
        <v>32</v>
      </c>
      <c r="I37" s="359">
        <v>96.3</v>
      </c>
      <c r="J37" s="359">
        <v>70.3</v>
      </c>
      <c r="K37" s="359">
        <v>90.1</v>
      </c>
      <c r="L37" s="359">
        <v>89.4</v>
      </c>
      <c r="N37" s="304">
        <v>32</v>
      </c>
      <c r="O37" s="404">
        <v>97.6999</v>
      </c>
      <c r="P37" s="404">
        <v>58.3</v>
      </c>
      <c r="Q37" s="404">
        <v>86.1</v>
      </c>
      <c r="R37" s="404">
        <v>86</v>
      </c>
      <c r="V37" s="348"/>
    </row>
    <row r="38" spans="2:22" ht="12.75">
      <c r="B38" s="2"/>
      <c r="C38" s="11"/>
      <c r="H38" s="304">
        <v>33</v>
      </c>
      <c r="I38" s="359">
        <v>96.6</v>
      </c>
      <c r="J38" s="359">
        <v>71.8</v>
      </c>
      <c r="K38" s="359">
        <v>91.3</v>
      </c>
      <c r="L38" s="359">
        <v>88.8</v>
      </c>
      <c r="N38" s="304">
        <v>33</v>
      </c>
      <c r="O38" s="404">
        <v>96.8805</v>
      </c>
      <c r="P38" s="404">
        <v>57.7</v>
      </c>
      <c r="Q38" s="404">
        <v>86.6</v>
      </c>
      <c r="R38" s="404">
        <v>84.4</v>
      </c>
      <c r="V38" s="348"/>
    </row>
    <row r="39" spans="2:22" ht="12.75">
      <c r="B39" s="11" t="s">
        <v>475</v>
      </c>
      <c r="C39" s="11"/>
      <c r="D39" s="406"/>
      <c r="H39" s="304">
        <v>34</v>
      </c>
      <c r="I39" s="359">
        <v>97.6</v>
      </c>
      <c r="J39" s="359">
        <v>73.9</v>
      </c>
      <c r="K39" s="359">
        <v>93.3</v>
      </c>
      <c r="L39" s="359">
        <v>88.4</v>
      </c>
      <c r="N39" s="304">
        <v>34</v>
      </c>
      <c r="O39" s="404">
        <v>96.4113</v>
      </c>
      <c r="P39" s="404">
        <v>57.7</v>
      </c>
      <c r="Q39" s="404">
        <v>89.1</v>
      </c>
      <c r="R39" s="404">
        <v>82.7</v>
      </c>
      <c r="V39" s="348"/>
    </row>
    <row r="40" spans="2:22" ht="12.75">
      <c r="B40" t="s">
        <v>476</v>
      </c>
      <c r="C40" s="17"/>
      <c r="H40" s="304">
        <v>35</v>
      </c>
      <c r="I40" s="359">
        <v>97.2</v>
      </c>
      <c r="J40" s="359">
        <v>76</v>
      </c>
      <c r="K40" s="359">
        <v>92.9</v>
      </c>
      <c r="L40" s="359">
        <v>88.9</v>
      </c>
      <c r="N40" s="304">
        <v>35</v>
      </c>
      <c r="O40" s="404">
        <v>96.2085</v>
      </c>
      <c r="P40" s="404">
        <v>58.3</v>
      </c>
      <c r="Q40" s="404">
        <v>88.2</v>
      </c>
      <c r="R40" s="404">
        <v>81.8</v>
      </c>
      <c r="V40" s="348"/>
    </row>
    <row r="41" spans="2:22" ht="12.75">
      <c r="B41" s="510" t="s">
        <v>576</v>
      </c>
      <c r="C41" s="512">
        <v>81489</v>
      </c>
      <c r="H41" s="304">
        <v>36</v>
      </c>
      <c r="I41" s="359">
        <v>97.2</v>
      </c>
      <c r="J41" s="359">
        <v>76.2</v>
      </c>
      <c r="K41" s="359">
        <v>91.6</v>
      </c>
      <c r="L41" s="359">
        <v>88.9</v>
      </c>
      <c r="N41" s="304">
        <v>36</v>
      </c>
      <c r="O41" s="404">
        <v>96.2212</v>
      </c>
      <c r="P41" s="404">
        <v>58.1</v>
      </c>
      <c r="Q41" s="404">
        <v>87.5</v>
      </c>
      <c r="R41" s="404">
        <v>80.9</v>
      </c>
      <c r="V41" s="348"/>
    </row>
    <row r="42" spans="2:22" ht="12.75">
      <c r="B42" s="510" t="s">
        <v>221</v>
      </c>
      <c r="C42" s="512">
        <v>81893</v>
      </c>
      <c r="H42" s="304">
        <v>37</v>
      </c>
      <c r="I42" s="359">
        <v>97.2</v>
      </c>
      <c r="J42" s="359">
        <v>75.9</v>
      </c>
      <c r="K42" s="359">
        <v>92.4</v>
      </c>
      <c r="L42" s="359">
        <v>88.7</v>
      </c>
      <c r="N42" s="304">
        <v>37</v>
      </c>
      <c r="O42" s="404">
        <v>95.5846</v>
      </c>
      <c r="P42" s="404">
        <v>56.9</v>
      </c>
      <c r="Q42" s="404">
        <v>87.2</v>
      </c>
      <c r="R42" s="404">
        <v>79.3</v>
      </c>
      <c r="V42" s="348"/>
    </row>
    <row r="43" spans="2:22" ht="12.75">
      <c r="B43" s="506" t="s">
        <v>474</v>
      </c>
      <c r="C43" s="2"/>
      <c r="H43" s="304">
        <v>38</v>
      </c>
      <c r="I43" s="359">
        <v>96.5</v>
      </c>
      <c r="J43" s="359">
        <v>76.1</v>
      </c>
      <c r="K43" s="359">
        <v>93.3</v>
      </c>
      <c r="L43" s="359">
        <v>89.7</v>
      </c>
      <c r="N43" s="304">
        <v>38</v>
      </c>
      <c r="O43" s="404">
        <v>96.3</v>
      </c>
      <c r="P43" s="404">
        <v>55.8</v>
      </c>
      <c r="Q43" s="404">
        <v>89.2</v>
      </c>
      <c r="R43" s="404">
        <v>77.9</v>
      </c>
      <c r="V43" s="348"/>
    </row>
    <row r="44" spans="2:22" ht="12.75">
      <c r="B44" s="506" t="s">
        <v>477</v>
      </c>
      <c r="C44" s="2"/>
      <c r="D44" s="406"/>
      <c r="H44" s="304">
        <v>39</v>
      </c>
      <c r="I44" s="359">
        <v>97.8</v>
      </c>
      <c r="J44" s="359">
        <v>75.9</v>
      </c>
      <c r="K44" s="359">
        <v>92.9</v>
      </c>
      <c r="L44" s="359">
        <v>90.4</v>
      </c>
      <c r="N44" s="304">
        <v>39</v>
      </c>
      <c r="O44" s="404">
        <v>96.4</v>
      </c>
      <c r="P44" s="404">
        <v>54.7</v>
      </c>
      <c r="Q44" s="404">
        <v>89.1</v>
      </c>
      <c r="R44" s="404">
        <v>77.9</v>
      </c>
      <c r="V44" s="348"/>
    </row>
    <row r="45" spans="2:22" ht="12.75">
      <c r="B45" s="510"/>
      <c r="C45" s="24"/>
      <c r="D45" s="314"/>
      <c r="H45" s="304">
        <v>40</v>
      </c>
      <c r="I45" s="359">
        <v>97.5</v>
      </c>
      <c r="J45" s="359">
        <v>77.2</v>
      </c>
      <c r="K45" s="359">
        <v>91.9</v>
      </c>
      <c r="L45" s="359">
        <v>90.2</v>
      </c>
      <c r="N45" s="304">
        <v>40</v>
      </c>
      <c r="O45" s="404">
        <v>95.8323</v>
      </c>
      <c r="P45" s="404">
        <v>56.4066</v>
      </c>
      <c r="Q45" s="404">
        <v>88.8</v>
      </c>
      <c r="R45" s="407">
        <v>77.8</v>
      </c>
      <c r="V45" s="348"/>
    </row>
    <row r="46" spans="2:22" ht="12.75">
      <c r="B46" t="s">
        <v>478</v>
      </c>
      <c r="C46" s="2"/>
      <c r="D46" s="314"/>
      <c r="H46" s="304">
        <v>41</v>
      </c>
      <c r="I46" s="359">
        <v>97.6</v>
      </c>
      <c r="J46" s="359">
        <v>78</v>
      </c>
      <c r="K46" s="359">
        <v>90.4</v>
      </c>
      <c r="L46" s="359">
        <v>90.2</v>
      </c>
      <c r="N46" s="304">
        <v>41</v>
      </c>
      <c r="O46" s="408">
        <v>95.8246</v>
      </c>
      <c r="P46" s="408">
        <v>55.9617</v>
      </c>
      <c r="Q46" s="408">
        <v>88.4</v>
      </c>
      <c r="R46" s="407">
        <v>77.3</v>
      </c>
      <c r="V46" s="348"/>
    </row>
    <row r="47" spans="2:22" ht="12.75">
      <c r="B47" s="11" t="s">
        <v>481</v>
      </c>
      <c r="C47" s="2"/>
      <c r="H47" s="304">
        <v>42</v>
      </c>
      <c r="I47" s="359">
        <v>98</v>
      </c>
      <c r="J47" s="359">
        <v>78.8</v>
      </c>
      <c r="K47" s="359">
        <v>89.4</v>
      </c>
      <c r="L47" s="359">
        <v>88.8</v>
      </c>
      <c r="N47" s="304">
        <v>42</v>
      </c>
      <c r="O47" s="408">
        <v>97.5117</v>
      </c>
      <c r="P47" s="408">
        <v>56.576</v>
      </c>
      <c r="Q47" s="408">
        <v>88.5</v>
      </c>
      <c r="R47" s="407">
        <v>75.4</v>
      </c>
      <c r="V47" s="348"/>
    </row>
    <row r="48" spans="2:22" ht="12.75">
      <c r="B48" s="506" t="s">
        <v>474</v>
      </c>
      <c r="C48" s="2"/>
      <c r="H48" s="304">
        <v>43</v>
      </c>
      <c r="I48" s="359">
        <v>97.7</v>
      </c>
      <c r="J48" s="359">
        <v>78.5</v>
      </c>
      <c r="K48" s="359">
        <v>90.1</v>
      </c>
      <c r="L48" s="359">
        <v>89.1</v>
      </c>
      <c r="N48" s="304">
        <v>43</v>
      </c>
      <c r="O48" s="408">
        <v>97.6734</v>
      </c>
      <c r="P48" s="408">
        <v>57.4027</v>
      </c>
      <c r="Q48" s="408">
        <v>88.7</v>
      </c>
      <c r="R48" s="407">
        <v>74.7</v>
      </c>
      <c r="V48" s="348"/>
    </row>
    <row r="49" spans="2:22" ht="12.75">
      <c r="B49" s="506" t="s">
        <v>480</v>
      </c>
      <c r="C49" s="2"/>
      <c r="H49" s="304">
        <v>44</v>
      </c>
      <c r="I49" s="359">
        <v>98.2</v>
      </c>
      <c r="J49" s="359">
        <v>80.3</v>
      </c>
      <c r="K49" s="359">
        <v>89.9</v>
      </c>
      <c r="L49" s="359">
        <v>90.9</v>
      </c>
      <c r="N49" s="304">
        <v>44</v>
      </c>
      <c r="O49" s="408">
        <v>97.4962</v>
      </c>
      <c r="P49" s="408">
        <v>58.4438</v>
      </c>
      <c r="Q49" s="408">
        <v>90.7</v>
      </c>
      <c r="R49" s="407">
        <v>75.6</v>
      </c>
      <c r="V49" s="348"/>
    </row>
    <row r="50" spans="8:22" ht="12.75">
      <c r="H50" s="304">
        <v>45</v>
      </c>
      <c r="I50" s="359">
        <v>97.6</v>
      </c>
      <c r="J50" s="359">
        <v>79.4</v>
      </c>
      <c r="K50" s="359">
        <v>88</v>
      </c>
      <c r="L50" s="359">
        <v>90.6</v>
      </c>
      <c r="N50" s="304">
        <v>45</v>
      </c>
      <c r="O50" s="408">
        <v>96.641</v>
      </c>
      <c r="P50" s="408">
        <v>58.4213</v>
      </c>
      <c r="Q50" s="408">
        <v>89.3</v>
      </c>
      <c r="R50" s="407">
        <v>76.5</v>
      </c>
      <c r="V50" s="348"/>
    </row>
    <row r="51" spans="4:22" ht="12.75">
      <c r="D51" s="406"/>
      <c r="H51" s="304">
        <v>46</v>
      </c>
      <c r="I51" s="359">
        <v>97.1</v>
      </c>
      <c r="J51" s="359">
        <v>77.8</v>
      </c>
      <c r="K51" s="359">
        <v>85.9</v>
      </c>
      <c r="L51" s="359">
        <v>88.8</v>
      </c>
      <c r="N51" s="304">
        <v>46</v>
      </c>
      <c r="O51" s="408">
        <v>96.4638</v>
      </c>
      <c r="P51" s="408">
        <v>57.3396</v>
      </c>
      <c r="Q51" s="408">
        <v>87.4</v>
      </c>
      <c r="R51" s="407">
        <v>75.4</v>
      </c>
      <c r="V51" s="348"/>
    </row>
    <row r="52" spans="8:22" ht="12.75">
      <c r="H52" s="304">
        <v>47</v>
      </c>
      <c r="I52" s="359">
        <v>95.2</v>
      </c>
      <c r="J52" s="359">
        <v>76.4</v>
      </c>
      <c r="K52" s="359">
        <v>83.4</v>
      </c>
      <c r="L52" s="359">
        <v>88.5</v>
      </c>
      <c r="N52" s="304">
        <v>47</v>
      </c>
      <c r="O52" s="408">
        <v>96.6821</v>
      </c>
      <c r="P52" s="408">
        <v>55.7</v>
      </c>
      <c r="Q52" s="408">
        <v>84.7</v>
      </c>
      <c r="R52" s="407">
        <v>74.1</v>
      </c>
      <c r="V52" s="348"/>
    </row>
    <row r="53" spans="8:22" ht="12.75">
      <c r="H53" s="304">
        <v>48</v>
      </c>
      <c r="I53" s="359">
        <v>92.6</v>
      </c>
      <c r="J53" s="359">
        <v>76.3</v>
      </c>
      <c r="K53" s="359">
        <v>81.3</v>
      </c>
      <c r="L53" s="359">
        <v>87.7</v>
      </c>
      <c r="N53" s="304">
        <v>48</v>
      </c>
      <c r="O53" s="408">
        <v>96.0258</v>
      </c>
      <c r="P53" s="408">
        <v>53.8</v>
      </c>
      <c r="Q53" s="408">
        <v>82.2</v>
      </c>
      <c r="R53" s="407">
        <v>72.5</v>
      </c>
      <c r="V53" s="348"/>
    </row>
    <row r="54" spans="2:22" ht="12.75">
      <c r="B54" s="295"/>
      <c r="C54" s="409"/>
      <c r="D54" s="406"/>
      <c r="H54" s="304">
        <v>49</v>
      </c>
      <c r="I54" s="359">
        <v>90</v>
      </c>
      <c r="J54" s="359">
        <v>74.1</v>
      </c>
      <c r="K54" s="359">
        <v>79.2</v>
      </c>
      <c r="L54" s="359">
        <v>86</v>
      </c>
      <c r="N54" s="304">
        <v>49</v>
      </c>
      <c r="O54" s="408">
        <v>94.8797</v>
      </c>
      <c r="P54" s="408">
        <v>51.5401</v>
      </c>
      <c r="Q54" s="408">
        <v>80.3</v>
      </c>
      <c r="R54" s="407">
        <v>70.2</v>
      </c>
      <c r="V54" s="348"/>
    </row>
    <row r="55" spans="2:22" ht="12.75">
      <c r="B55" s="295"/>
      <c r="C55" s="410"/>
      <c r="D55" s="406"/>
      <c r="H55" s="304">
        <v>50</v>
      </c>
      <c r="I55" s="359">
        <v>87.9</v>
      </c>
      <c r="J55" s="359">
        <v>71.8</v>
      </c>
      <c r="K55" s="359">
        <v>76.4</v>
      </c>
      <c r="L55" s="359">
        <v>83.4</v>
      </c>
      <c r="N55" s="304">
        <v>50</v>
      </c>
      <c r="O55" s="408">
        <v>92.9165</v>
      </c>
      <c r="P55" s="408">
        <v>49.8215</v>
      </c>
      <c r="Q55" s="408">
        <v>77.4</v>
      </c>
      <c r="R55" s="407">
        <v>67</v>
      </c>
      <c r="V55" s="348"/>
    </row>
    <row r="56" spans="2:22" ht="12.75">
      <c r="B56" s="295"/>
      <c r="D56" s="406"/>
      <c r="H56" s="304">
        <v>51</v>
      </c>
      <c r="I56" s="359">
        <v>85</v>
      </c>
      <c r="J56" s="359">
        <v>69.9</v>
      </c>
      <c r="K56" s="359">
        <v>75.5</v>
      </c>
      <c r="L56" s="359">
        <v>81.2</v>
      </c>
      <c r="N56" s="304">
        <v>51</v>
      </c>
      <c r="O56" s="408">
        <v>88.3387</v>
      </c>
      <c r="P56" s="408">
        <v>46.8269</v>
      </c>
      <c r="Q56" s="408">
        <v>75.3</v>
      </c>
      <c r="R56" s="407">
        <v>64.8</v>
      </c>
      <c r="V56" s="348"/>
    </row>
    <row r="57" spans="8:22" ht="12.75">
      <c r="H57" s="304">
        <v>52</v>
      </c>
      <c r="I57" s="359">
        <v>81.8</v>
      </c>
      <c r="J57" s="359">
        <v>67.7</v>
      </c>
      <c r="K57" s="359">
        <v>73.6</v>
      </c>
      <c r="L57" s="359">
        <v>78.8</v>
      </c>
      <c r="N57" s="304">
        <v>52</v>
      </c>
      <c r="O57" s="408">
        <v>85.5585</v>
      </c>
      <c r="P57" s="408">
        <v>44.4692</v>
      </c>
      <c r="Q57" s="408">
        <v>73.2</v>
      </c>
      <c r="R57" s="407">
        <v>62.4</v>
      </c>
      <c r="V57" s="348"/>
    </row>
    <row r="58" spans="8:22" ht="12.75">
      <c r="H58" s="304">
        <v>53</v>
      </c>
      <c r="I58" s="359">
        <v>80.3</v>
      </c>
      <c r="J58" s="359">
        <v>64.8</v>
      </c>
      <c r="K58" s="359">
        <v>71.8</v>
      </c>
      <c r="L58" s="359">
        <v>76.8</v>
      </c>
      <c r="N58" s="304">
        <v>53</v>
      </c>
      <c r="O58" s="408">
        <v>85.5585</v>
      </c>
      <c r="P58" s="408">
        <v>39.4</v>
      </c>
      <c r="Q58" s="408">
        <v>71</v>
      </c>
      <c r="R58" s="408">
        <v>60.7</v>
      </c>
      <c r="U58" s="348"/>
      <c r="V58" s="348"/>
    </row>
    <row r="59" spans="9:22" ht="12.75">
      <c r="I59" s="411"/>
      <c r="J59" s="411"/>
      <c r="K59" s="411"/>
      <c r="L59" s="411"/>
      <c r="O59" s="411"/>
      <c r="P59" s="411"/>
      <c r="Q59" s="411"/>
      <c r="R59" s="411"/>
      <c r="U59" s="348"/>
      <c r="V59" s="348"/>
    </row>
    <row r="60" spans="8:22" ht="12.75">
      <c r="H60" s="405"/>
      <c r="I60" s="412">
        <f>SUM(I6:I58)</f>
        <v>4257.499999999998</v>
      </c>
      <c r="J60" s="412">
        <f>SUM(J6:J58)</f>
        <v>3017.700000000001</v>
      </c>
      <c r="K60" s="412">
        <f>SUM(K6:K58)</f>
        <v>3773.7000000000016</v>
      </c>
      <c r="L60" s="412">
        <f>SUM(L6:L58)</f>
        <v>3792.2</v>
      </c>
      <c r="M60" s="413"/>
      <c r="N60" s="405"/>
      <c r="O60" s="412">
        <f>SUM(O6:O58)</f>
        <v>4229.6414</v>
      </c>
      <c r="P60" s="412">
        <f>SUM(P6:P58)</f>
        <v>2010.5499000000004</v>
      </c>
      <c r="Q60" s="412">
        <f>SUM(Q6:Q58)</f>
        <v>3229.8999999999996</v>
      </c>
      <c r="R60" s="412">
        <f>SUM(R6:R58)</f>
        <v>3336.3000000000006</v>
      </c>
      <c r="S60" s="348"/>
      <c r="V60" s="348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65" r:id="rId1"/>
  <headerFooter alignWithMargins="0">
    <oddFooter>&amp;CNordel 1999&amp;R&amp;D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50" zoomScaleNormal="150" zoomScalePageLayoutView="0" workbookViewId="0" topLeftCell="B31">
      <selection activeCell="A19" sqref="A19"/>
    </sheetView>
  </sheetViews>
  <sheetFormatPr defaultColWidth="9.140625" defaultRowHeight="12.75"/>
  <sheetData>
    <row r="23" s="265" customFormat="1" ht="12.75"/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2"/>
  <headerFooter alignWithMargins="0">
    <oddFooter>&amp;CNordel 1999&amp;R&amp;D &amp;T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421875" style="42" customWidth="1"/>
    <col min="2" max="2" width="0.9921875" style="42" customWidth="1"/>
    <col min="3" max="3" width="8.140625" style="42" customWidth="1"/>
    <col min="4" max="4" width="15.421875" style="42" customWidth="1"/>
    <col min="5" max="5" width="12.140625" style="42" customWidth="1"/>
    <col min="6" max="6" width="11.7109375" style="42" customWidth="1"/>
    <col min="7" max="7" width="11.57421875" style="42" customWidth="1"/>
    <col min="8" max="8" width="11.421875" style="42" customWidth="1"/>
    <col min="9" max="9" width="15.57421875" style="42" customWidth="1"/>
    <col min="10" max="10" width="7.8515625" style="42" customWidth="1"/>
    <col min="11" max="11" width="0.9921875" style="42" customWidth="1"/>
    <col min="12" max="12" width="1.28515625" style="42" customWidth="1"/>
    <col min="13" max="16384" width="9.140625" style="42" customWidth="1"/>
  </cols>
  <sheetData>
    <row r="1" ht="8.25" customHeight="1"/>
    <row r="2" spans="1:11" ht="18.75">
      <c r="A2"/>
      <c r="B2"/>
      <c r="C2"/>
      <c r="D2" s="58" t="s">
        <v>482</v>
      </c>
      <c r="E2"/>
      <c r="F2" s="44"/>
      <c r="G2" s="44"/>
      <c r="H2" s="44"/>
      <c r="I2" s="43"/>
      <c r="J2" s="43"/>
      <c r="K2" s="43"/>
    </row>
    <row r="3" spans="5:10" ht="12.75">
      <c r="E3" s="45"/>
      <c r="F3" s="45"/>
      <c r="G3" s="45"/>
      <c r="H3" s="45"/>
      <c r="I3" s="45"/>
      <c r="J3" s="45"/>
    </row>
    <row r="4" spans="5:10" ht="12.75">
      <c r="E4" s="45"/>
      <c r="F4" s="45"/>
      <c r="G4" s="45"/>
      <c r="H4" s="45"/>
      <c r="I4" s="45"/>
      <c r="J4" s="45"/>
    </row>
    <row r="5" spans="5:10" ht="12.75">
      <c r="E5" s="45"/>
      <c r="F5" s="45"/>
      <c r="G5" s="45"/>
      <c r="H5" s="45"/>
      <c r="I5" s="45"/>
      <c r="J5" s="45"/>
    </row>
    <row r="6" spans="5:10" ht="12.75">
      <c r="E6" s="45"/>
      <c r="F6" s="45"/>
      <c r="G6" s="45"/>
      <c r="H6" s="45"/>
      <c r="I6" s="45"/>
      <c r="J6" s="45"/>
    </row>
    <row r="7" spans="5:10" ht="12.75">
      <c r="E7" s="45"/>
      <c r="F7" s="45"/>
      <c r="G7" s="45"/>
      <c r="H7" s="45"/>
      <c r="I7" s="45"/>
      <c r="J7" s="45"/>
    </row>
    <row r="8" spans="5:10" ht="12.75">
      <c r="E8" s="45"/>
      <c r="F8" s="45"/>
      <c r="G8" s="45"/>
      <c r="H8" s="45"/>
      <c r="I8" s="45"/>
      <c r="J8" s="45"/>
    </row>
    <row r="9" spans="5:10" ht="12.75">
      <c r="E9" s="45"/>
      <c r="F9" s="45"/>
      <c r="G9" s="45"/>
      <c r="H9" s="45"/>
      <c r="I9" s="45"/>
      <c r="J9" s="45"/>
    </row>
    <row r="10" spans="4:10" ht="12.75">
      <c r="D10" s="42" t="s">
        <v>167</v>
      </c>
      <c r="E10" s="45"/>
      <c r="F10" s="45"/>
      <c r="G10" s="45"/>
      <c r="H10" s="45"/>
      <c r="I10" s="45"/>
      <c r="J10" s="45"/>
    </row>
    <row r="11" spans="1:10" ht="12.75">
      <c r="A11" s="42" t="s">
        <v>167</v>
      </c>
      <c r="E11" s="45"/>
      <c r="F11" s="45"/>
      <c r="G11" s="45"/>
      <c r="H11" s="45"/>
      <c r="I11" s="45"/>
      <c r="J11" s="45"/>
    </row>
    <row r="12" spans="5:10" ht="12.75">
      <c r="E12" s="45"/>
      <c r="F12" s="45"/>
      <c r="G12" s="45"/>
      <c r="H12" s="45"/>
      <c r="I12" s="45"/>
      <c r="J12" s="45"/>
    </row>
    <row r="13" spans="5:10" ht="12.75">
      <c r="E13" s="45"/>
      <c r="F13" s="45"/>
      <c r="G13" s="45"/>
      <c r="H13" s="45"/>
      <c r="I13" s="45"/>
      <c r="J13" s="45"/>
    </row>
    <row r="14" spans="5:10" ht="12.75">
      <c r="E14" s="45"/>
      <c r="F14" s="45"/>
      <c r="G14" s="45"/>
      <c r="H14" s="45"/>
      <c r="I14" s="45"/>
      <c r="J14" s="45"/>
    </row>
    <row r="15" spans="5:10" ht="12.75">
      <c r="E15" s="45"/>
      <c r="F15" s="45"/>
      <c r="G15" s="45"/>
      <c r="H15" s="45"/>
      <c r="I15" s="45"/>
      <c r="J15" s="45"/>
    </row>
    <row r="16" spans="5:10" ht="12.75">
      <c r="E16" s="45"/>
      <c r="F16" s="45"/>
      <c r="G16" s="45"/>
      <c r="H16" s="45"/>
      <c r="I16" s="45"/>
      <c r="J16" s="45"/>
    </row>
    <row r="17" spans="5:10" ht="12.75">
      <c r="E17" s="45"/>
      <c r="F17" s="45"/>
      <c r="G17" s="45"/>
      <c r="H17" s="45"/>
      <c r="I17" s="45"/>
      <c r="J17" s="45"/>
    </row>
    <row r="18" spans="5:10" ht="12.75">
      <c r="E18" s="45"/>
      <c r="F18" s="45"/>
      <c r="G18" s="45"/>
      <c r="H18" s="45"/>
      <c r="I18" s="45"/>
      <c r="J18" s="45"/>
    </row>
    <row r="19" spans="5:10" ht="12.75">
      <c r="E19" s="45"/>
      <c r="F19" s="45"/>
      <c r="G19" s="45"/>
      <c r="H19" s="45"/>
      <c r="I19" s="45"/>
      <c r="J19" s="45"/>
    </row>
    <row r="20" spans="5:10" s="150" customFormat="1" ht="12.75">
      <c r="E20" s="149"/>
      <c r="F20" s="149"/>
      <c r="G20" s="149"/>
      <c r="H20" s="149"/>
      <c r="I20" s="149"/>
      <c r="J20" s="149"/>
    </row>
    <row r="21" spans="5:10" ht="12.75">
      <c r="E21" s="45"/>
      <c r="F21" s="45"/>
      <c r="G21" s="45"/>
      <c r="H21" s="45"/>
      <c r="I21" s="45"/>
      <c r="J21" s="45"/>
    </row>
    <row r="22" spans="5:10" ht="12.75">
      <c r="E22" s="45"/>
      <c r="F22" s="45"/>
      <c r="G22" s="45"/>
      <c r="H22" s="45"/>
      <c r="I22" s="45"/>
      <c r="J22" s="45"/>
    </row>
    <row r="23" s="45" customFormat="1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ht="12" customHeight="1"/>
    <row r="43" spans="1:13" ht="3.75" customHeight="1">
      <c r="A4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/>
      <c r="M43"/>
    </row>
    <row r="44" spans="1:13" ht="15" customHeight="1">
      <c r="A4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/>
      <c r="M44"/>
    </row>
    <row r="45" spans="1:13" ht="10.5" customHeight="1">
      <c r="A4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/>
      <c r="M45"/>
    </row>
    <row r="46" spans="1:13" ht="3.75" customHeight="1">
      <c r="A4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/>
      <c r="M46"/>
    </row>
    <row r="47" spans="1:13" ht="12" customHeight="1">
      <c r="A4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/>
      <c r="M47"/>
    </row>
    <row r="48" spans="1:13" ht="10.5" customHeight="1">
      <c r="A4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/>
      <c r="M48"/>
    </row>
    <row r="49" spans="1:13" ht="15" customHeight="1">
      <c r="A4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/>
      <c r="M49"/>
    </row>
    <row r="50" spans="1:13" ht="9.75" customHeight="1">
      <c r="A5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/>
      <c r="M50"/>
    </row>
    <row r="51" spans="1:13" ht="15" customHeight="1">
      <c r="A5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/>
      <c r="M51"/>
    </row>
    <row r="52" spans="1:13" ht="9.75" customHeight="1">
      <c r="A5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/>
      <c r="M52"/>
    </row>
    <row r="53" spans="1:13" ht="16.5" customHeight="1">
      <c r="A5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/>
      <c r="M53"/>
    </row>
    <row r="54" spans="1:13" ht="9.75" customHeight="1">
      <c r="A5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/>
      <c r="M54"/>
    </row>
    <row r="55" spans="1:13" ht="14.25" customHeight="1">
      <c r="A55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/>
      <c r="M55"/>
    </row>
    <row r="56" spans="1:13" ht="9.75" customHeight="1">
      <c r="A56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/>
      <c r="M56"/>
    </row>
    <row r="57" spans="1:13" ht="15" customHeight="1">
      <c r="A5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/>
      <c r="M57"/>
    </row>
    <row r="58" spans="1:13" ht="9.75" customHeight="1">
      <c r="A58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/>
      <c r="M58"/>
    </row>
    <row r="59" spans="1:13" ht="13.5" customHeight="1">
      <c r="A5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/>
      <c r="M59"/>
    </row>
    <row r="60" spans="1:13" ht="9.75" customHeight="1">
      <c r="A6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/>
      <c r="M60"/>
    </row>
    <row r="61" spans="1:13" ht="18.75" customHeight="1">
      <c r="A6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/>
      <c r="M61"/>
    </row>
    <row r="62" spans="1:13" ht="9" customHeight="1">
      <c r="A6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/>
      <c r="M62"/>
    </row>
    <row r="63" spans="1:13" ht="4.5" customHeight="1">
      <c r="A6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5:9" ht="12.75">
      <c r="E65" s="57"/>
      <c r="F65" s="57"/>
      <c r="G65" s="57"/>
      <c r="H65" s="57"/>
      <c r="I65" s="57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2"/>
  <headerFooter alignWithMargins="0">
    <oddFooter>&amp;CNordel 1999&amp;R&amp;D &amp;T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7109375" style="265" customWidth="1"/>
    <col min="2" max="2" width="17.140625" style="265" customWidth="1"/>
    <col min="3" max="3" width="8.7109375" style="265" customWidth="1"/>
    <col min="4" max="4" width="7.28125" style="265" customWidth="1"/>
    <col min="5" max="5" width="7.140625" style="265" customWidth="1"/>
    <col min="6" max="6" width="7.8515625" style="265" customWidth="1"/>
    <col min="7" max="7" width="8.57421875" style="265" customWidth="1"/>
    <col min="8" max="8" width="2.28125" style="265" customWidth="1"/>
    <col min="9" max="9" width="9.8515625" style="328" customWidth="1"/>
    <col min="10" max="16384" width="9.140625" style="265" customWidth="1"/>
  </cols>
  <sheetData>
    <row r="1" spans="1:9" s="258" customFormat="1" ht="15">
      <c r="A1" s="257" t="s">
        <v>28</v>
      </c>
      <c r="B1" s="257" t="s">
        <v>483</v>
      </c>
      <c r="D1" s="262"/>
      <c r="E1" s="262"/>
      <c r="F1" s="262"/>
      <c r="G1" s="262"/>
      <c r="H1" s="262"/>
      <c r="I1" s="414"/>
    </row>
    <row r="2" spans="1:9" s="258" customFormat="1" ht="15">
      <c r="A2" s="257"/>
      <c r="B2" s="257"/>
      <c r="D2" s="262"/>
      <c r="E2" s="262"/>
      <c r="F2" s="262"/>
      <c r="G2" s="262"/>
      <c r="H2" s="262"/>
      <c r="I2" s="414"/>
    </row>
    <row r="4" ht="12.75">
      <c r="C4" s="1" t="s">
        <v>484</v>
      </c>
    </row>
    <row r="5" spans="3:9" ht="12.75">
      <c r="C5" s="17" t="s">
        <v>313</v>
      </c>
      <c r="D5" s="17" t="s">
        <v>50</v>
      </c>
      <c r="E5" s="17" t="s">
        <v>315</v>
      </c>
      <c r="F5" s="17" t="s">
        <v>316</v>
      </c>
      <c r="G5" s="2" t="s">
        <v>485</v>
      </c>
      <c r="I5" s="415"/>
    </row>
    <row r="6" spans="2:9" ht="15.75">
      <c r="B6" s="1" t="s">
        <v>489</v>
      </c>
      <c r="C6"/>
      <c r="D6"/>
      <c r="E6"/>
      <c r="F6"/>
      <c r="G6" s="2" t="s">
        <v>486</v>
      </c>
      <c r="H6" s="416" t="s">
        <v>82</v>
      </c>
      <c r="I6" s="417" t="s">
        <v>487</v>
      </c>
    </row>
    <row r="7" spans="2:11" ht="12.75">
      <c r="B7" t="s">
        <v>313</v>
      </c>
      <c r="C7" s="418" t="s">
        <v>66</v>
      </c>
      <c r="D7" s="418" t="s">
        <v>66</v>
      </c>
      <c r="E7" s="329">
        <v>622</v>
      </c>
      <c r="F7" s="329">
        <v>1614</v>
      </c>
      <c r="G7" s="329">
        <v>5356</v>
      </c>
      <c r="H7" s="329"/>
      <c r="I7" s="337">
        <f>SUM(C7:G7)</f>
        <v>7592</v>
      </c>
      <c r="J7" s="231"/>
      <c r="K7" s="231"/>
    </row>
    <row r="8" spans="2:11" ht="12.75">
      <c r="B8" t="s">
        <v>50</v>
      </c>
      <c r="C8" s="335" t="s">
        <v>66</v>
      </c>
      <c r="D8" s="335" t="s">
        <v>66</v>
      </c>
      <c r="E8" s="329">
        <v>104</v>
      </c>
      <c r="F8" s="329">
        <v>825</v>
      </c>
      <c r="G8" s="335" t="s">
        <v>66</v>
      </c>
      <c r="H8" s="329"/>
      <c r="I8" s="337">
        <f>SUM(C8:G8)</f>
        <v>929</v>
      </c>
      <c r="J8" s="231"/>
      <c r="K8" s="231"/>
    </row>
    <row r="9" spans="2:11" ht="12.75">
      <c r="B9" t="s">
        <v>315</v>
      </c>
      <c r="C9" s="329">
        <v>2759</v>
      </c>
      <c r="D9" s="329">
        <v>107</v>
      </c>
      <c r="E9" s="335" t="s">
        <v>66</v>
      </c>
      <c r="F9" s="329">
        <v>5904</v>
      </c>
      <c r="G9" s="335" t="s">
        <v>66</v>
      </c>
      <c r="H9" s="329"/>
      <c r="I9" s="337">
        <f>SUM(C9:G9)</f>
        <v>8770</v>
      </c>
      <c r="J9" s="231"/>
      <c r="K9" s="231"/>
    </row>
    <row r="10" spans="2:11" ht="12.75">
      <c r="B10" t="s">
        <v>316</v>
      </c>
      <c r="C10" s="329">
        <v>2046</v>
      </c>
      <c r="D10" s="329">
        <v>6737</v>
      </c>
      <c r="E10" s="329">
        <v>5929</v>
      </c>
      <c r="F10" s="335" t="s">
        <v>66</v>
      </c>
      <c r="G10" s="329">
        <v>1312</v>
      </c>
      <c r="H10" s="329"/>
      <c r="I10" s="337">
        <f>SUM(C10:G10)</f>
        <v>16024</v>
      </c>
      <c r="J10" s="231"/>
      <c r="K10" s="231"/>
    </row>
    <row r="11" spans="2:11" ht="12.75">
      <c r="B11" s="117" t="s">
        <v>490</v>
      </c>
      <c r="C11" s="329">
        <v>622</v>
      </c>
      <c r="D11" s="329">
        <v>5209</v>
      </c>
      <c r="E11" s="329">
        <v>232</v>
      </c>
      <c r="F11" s="329">
        <v>93</v>
      </c>
      <c r="G11" s="335" t="s">
        <v>66</v>
      </c>
      <c r="H11" s="419"/>
      <c r="I11" s="337">
        <f>SUM(C11:G11)</f>
        <v>6156</v>
      </c>
      <c r="J11" s="329"/>
      <c r="K11" s="231"/>
    </row>
    <row r="12" spans="2:11" s="303" customFormat="1" ht="15.75">
      <c r="B12" s="420" t="s">
        <v>488</v>
      </c>
      <c r="C12" s="337">
        <f aca="true" t="shared" si="0" ref="C12:I12">SUM(C7:C11)</f>
        <v>5427</v>
      </c>
      <c r="D12" s="337">
        <f t="shared" si="0"/>
        <v>12053</v>
      </c>
      <c r="E12" s="337">
        <f t="shared" si="0"/>
        <v>6887</v>
      </c>
      <c r="F12" s="337">
        <f t="shared" si="0"/>
        <v>8436</v>
      </c>
      <c r="G12" s="337">
        <f t="shared" si="0"/>
        <v>6668</v>
      </c>
      <c r="H12" s="337"/>
      <c r="I12" s="337">
        <f t="shared" si="0"/>
        <v>39471</v>
      </c>
      <c r="J12" s="256"/>
      <c r="K12" s="337"/>
    </row>
    <row r="13" spans="3:11" ht="12.75">
      <c r="C13" s="231"/>
      <c r="D13" s="231"/>
      <c r="E13" s="231"/>
      <c r="F13" s="231"/>
      <c r="G13" s="231"/>
      <c r="H13" s="231"/>
      <c r="I13" s="329"/>
      <c r="J13" s="231"/>
      <c r="K13" s="231"/>
    </row>
    <row r="15" spans="3:9" ht="12.75">
      <c r="C15" s="17" t="s">
        <v>313</v>
      </c>
      <c r="D15" s="17" t="s">
        <v>50</v>
      </c>
      <c r="E15" s="17" t="s">
        <v>315</v>
      </c>
      <c r="F15" s="17" t="s">
        <v>316</v>
      </c>
      <c r="I15" s="421" t="s">
        <v>54</v>
      </c>
    </row>
    <row r="16" spans="2:9" ht="12.75">
      <c r="B16" t="s">
        <v>491</v>
      </c>
      <c r="C16" s="329">
        <f>+C12</f>
        <v>5427</v>
      </c>
      <c r="D16" s="329">
        <f>+D12</f>
        <v>12053</v>
      </c>
      <c r="E16" s="329">
        <f>+E12</f>
        <v>6887</v>
      </c>
      <c r="F16" s="329">
        <f>+F12</f>
        <v>8436</v>
      </c>
      <c r="G16" s="231"/>
      <c r="H16" s="231"/>
      <c r="I16" s="337">
        <f>SUM(C16:F16)</f>
        <v>32803</v>
      </c>
    </row>
    <row r="17" spans="2:9" ht="12.75">
      <c r="B17" t="s">
        <v>492</v>
      </c>
      <c r="C17" s="329">
        <f>+I7</f>
        <v>7592</v>
      </c>
      <c r="D17" s="329">
        <f>+I8</f>
        <v>929</v>
      </c>
      <c r="E17" s="329">
        <f>+I9</f>
        <v>8770</v>
      </c>
      <c r="F17" s="329">
        <f>+I10</f>
        <v>16024</v>
      </c>
      <c r="G17" s="231"/>
      <c r="H17" s="231"/>
      <c r="I17" s="337">
        <f>SUM(C17:F17)</f>
        <v>33315</v>
      </c>
    </row>
    <row r="18" spans="2:9" ht="12.75">
      <c r="B18" s="155" t="s">
        <v>456</v>
      </c>
      <c r="C18" s="329">
        <f>+C16-C17</f>
        <v>-2165</v>
      </c>
      <c r="D18" s="329">
        <f>+D16-D17</f>
        <v>11124</v>
      </c>
      <c r="E18" s="329">
        <f>+E16-E17</f>
        <v>-1883</v>
      </c>
      <c r="F18" s="329">
        <f>+F16-F17</f>
        <v>-7588</v>
      </c>
      <c r="G18" s="231"/>
      <c r="H18" s="231"/>
      <c r="I18" s="337">
        <f>SUM(C18:F18)</f>
        <v>-512</v>
      </c>
    </row>
    <row r="19" spans="2:9" ht="9" customHeight="1">
      <c r="B19"/>
      <c r="C19" s="329"/>
      <c r="D19" s="329"/>
      <c r="E19" s="329"/>
      <c r="F19" s="329"/>
      <c r="G19" s="231"/>
      <c r="H19" s="231"/>
      <c r="I19" s="337"/>
    </row>
    <row r="20" spans="2:6" s="256" customFormat="1" ht="12.75">
      <c r="B20" s="505" t="s">
        <v>493</v>
      </c>
      <c r="C20" s="231"/>
      <c r="D20" s="231"/>
      <c r="E20" s="231"/>
      <c r="F20" s="231"/>
    </row>
    <row r="21" spans="2:9" s="343" customFormat="1" ht="12.75">
      <c r="B21" s="505" t="s">
        <v>494</v>
      </c>
      <c r="C21" s="316">
        <f>+C18/'S19,20'!C15</f>
        <v>-0.062134083342899785</v>
      </c>
      <c r="D21" s="316">
        <f>+D18/'S19,20'!D15</f>
        <v>0.14281679291308255</v>
      </c>
      <c r="E21" s="316">
        <f>+E18/'S19,20'!F15</f>
        <v>-0.015563141060078849</v>
      </c>
      <c r="F21" s="316">
        <f>+F18/'S19,20'!H15</f>
        <v>-0.05309189627908929</v>
      </c>
      <c r="I21" s="422">
        <f>+I18/'S19,20'!J15</f>
        <v>-0.0013339203972581684</v>
      </c>
    </row>
    <row r="25" ht="12.75">
      <c r="B25" s="506" t="s">
        <v>495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1"/>
  <headerFooter alignWithMargins="0">
    <oddFooter>&amp;CNordel 1999&amp;R&amp;D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6.00390625" style="265" customWidth="1"/>
    <col min="2" max="7" width="10.7109375" style="265" customWidth="1"/>
    <col min="8" max="9" width="10.7109375" style="305" customWidth="1"/>
    <col min="10" max="10" width="8.28125" style="305" customWidth="1"/>
    <col min="11" max="11" width="9.28125" style="305" customWidth="1"/>
    <col min="12" max="12" width="2.28125" style="305" customWidth="1"/>
    <col min="13" max="16384" width="9.140625" style="265" customWidth="1"/>
  </cols>
  <sheetData>
    <row r="1" spans="1:12" s="258" customFormat="1" ht="15">
      <c r="A1" s="257" t="s">
        <v>29</v>
      </c>
      <c r="B1" s="257" t="s">
        <v>496</v>
      </c>
      <c r="D1" s="262"/>
      <c r="E1" s="262"/>
      <c r="F1" s="262"/>
      <c r="G1" s="262"/>
      <c r="H1" s="262"/>
      <c r="I1" s="262"/>
      <c r="J1" s="262"/>
      <c r="K1" s="262"/>
      <c r="L1" s="262"/>
    </row>
    <row r="2" ht="15">
      <c r="B2" s="257"/>
    </row>
    <row r="3" spans="2:13" ht="12.75">
      <c r="B3" s="2" t="s">
        <v>497</v>
      </c>
      <c r="C3" s="2" t="s">
        <v>497</v>
      </c>
      <c r="D3" s="2" t="s">
        <v>497</v>
      </c>
      <c r="E3" s="2" t="s">
        <v>497</v>
      </c>
      <c r="F3" s="2" t="s">
        <v>497</v>
      </c>
      <c r="G3" s="2" t="s">
        <v>497</v>
      </c>
      <c r="H3" s="2" t="s">
        <v>497</v>
      </c>
      <c r="I3" s="2" t="s">
        <v>497</v>
      </c>
      <c r="J3" s="2" t="s">
        <v>497</v>
      </c>
      <c r="K3" s="2" t="s">
        <v>497</v>
      </c>
      <c r="M3" s="330" t="s">
        <v>291</v>
      </c>
    </row>
    <row r="4" spans="2:12" ht="12.75">
      <c r="B4" s="17" t="s">
        <v>498</v>
      </c>
      <c r="C4" s="3" t="s">
        <v>499</v>
      </c>
      <c r="D4" s="17" t="s">
        <v>500</v>
      </c>
      <c r="E4" s="3" t="s">
        <v>501</v>
      </c>
      <c r="F4" s="17" t="s">
        <v>502</v>
      </c>
      <c r="G4" s="3" t="s">
        <v>501</v>
      </c>
      <c r="H4" s="17" t="s">
        <v>502</v>
      </c>
      <c r="I4" s="3" t="s">
        <v>503</v>
      </c>
      <c r="J4" s="17" t="s">
        <v>502</v>
      </c>
      <c r="K4" s="3" t="s">
        <v>499</v>
      </c>
      <c r="L4" s="333"/>
    </row>
    <row r="5" spans="1:12" ht="12.75">
      <c r="A5" s="265">
        <v>1963</v>
      </c>
      <c r="B5" s="423">
        <v>4</v>
      </c>
      <c r="C5" s="406">
        <v>318</v>
      </c>
      <c r="D5" s="406">
        <v>499</v>
      </c>
      <c r="E5" s="406">
        <v>0</v>
      </c>
      <c r="F5" s="406">
        <v>44</v>
      </c>
      <c r="G5" s="406">
        <v>897</v>
      </c>
      <c r="H5" s="406">
        <v>0</v>
      </c>
      <c r="I5" s="406">
        <v>0</v>
      </c>
      <c r="J5" s="406">
        <v>0</v>
      </c>
      <c r="K5" s="406">
        <v>0</v>
      </c>
      <c r="L5" s="406"/>
    </row>
    <row r="6" spans="1:12" ht="12.75">
      <c r="A6" s="265">
        <v>1964</v>
      </c>
      <c r="B6" s="423">
        <v>6</v>
      </c>
      <c r="C6" s="406">
        <v>675</v>
      </c>
      <c r="D6" s="406">
        <v>851</v>
      </c>
      <c r="E6" s="406">
        <v>1</v>
      </c>
      <c r="F6" s="406">
        <v>108</v>
      </c>
      <c r="G6" s="406">
        <v>1421</v>
      </c>
      <c r="H6" s="406">
        <v>0</v>
      </c>
      <c r="I6" s="406">
        <v>0</v>
      </c>
      <c r="J6" s="406">
        <v>0</v>
      </c>
      <c r="K6" s="406">
        <v>0</v>
      </c>
      <c r="L6" s="406"/>
    </row>
    <row r="7" spans="1:12" ht="12.75">
      <c r="A7" s="265">
        <v>1965</v>
      </c>
      <c r="B7" s="423">
        <v>17</v>
      </c>
      <c r="C7" s="406">
        <v>592</v>
      </c>
      <c r="D7" s="406">
        <v>2295</v>
      </c>
      <c r="E7" s="406">
        <v>8</v>
      </c>
      <c r="F7" s="406">
        <v>117</v>
      </c>
      <c r="G7" s="406">
        <v>2175</v>
      </c>
      <c r="H7" s="406">
        <v>0</v>
      </c>
      <c r="I7" s="406">
        <v>0</v>
      </c>
      <c r="J7" s="406">
        <v>0</v>
      </c>
      <c r="K7" s="423">
        <v>1</v>
      </c>
      <c r="L7" s="423"/>
    </row>
    <row r="8" spans="1:12" ht="12.75">
      <c r="A8" s="265">
        <v>1966</v>
      </c>
      <c r="B8" s="423">
        <v>267</v>
      </c>
      <c r="C8" s="406">
        <v>139</v>
      </c>
      <c r="D8" s="406">
        <v>1619</v>
      </c>
      <c r="E8" s="406">
        <v>119</v>
      </c>
      <c r="F8" s="406">
        <v>812</v>
      </c>
      <c r="G8" s="406">
        <v>1087</v>
      </c>
      <c r="H8" s="406">
        <v>0</v>
      </c>
      <c r="I8" s="406">
        <v>0</v>
      </c>
      <c r="J8" s="406">
        <v>0</v>
      </c>
      <c r="K8" s="423">
        <v>1</v>
      </c>
      <c r="L8" s="423"/>
    </row>
    <row r="9" spans="1:12" ht="12.75">
      <c r="A9" s="265">
        <v>1967</v>
      </c>
      <c r="B9" s="423">
        <v>121</v>
      </c>
      <c r="C9" s="406">
        <v>109</v>
      </c>
      <c r="D9" s="406">
        <v>2119</v>
      </c>
      <c r="E9" s="406">
        <v>37</v>
      </c>
      <c r="F9" s="406">
        <v>413</v>
      </c>
      <c r="G9" s="406">
        <v>1927</v>
      </c>
      <c r="H9" s="406">
        <v>0</v>
      </c>
      <c r="I9" s="406">
        <v>0</v>
      </c>
      <c r="J9" s="406">
        <v>0</v>
      </c>
      <c r="K9" s="423">
        <v>1</v>
      </c>
      <c r="L9" s="423"/>
    </row>
    <row r="10" spans="1:12" ht="12.75">
      <c r="A10" s="265">
        <v>1968</v>
      </c>
      <c r="B10" s="423">
        <v>281</v>
      </c>
      <c r="C10" s="406">
        <v>506</v>
      </c>
      <c r="D10" s="406">
        <v>1986</v>
      </c>
      <c r="E10" s="406">
        <v>1018</v>
      </c>
      <c r="F10" s="406">
        <v>239</v>
      </c>
      <c r="G10" s="406">
        <v>3232</v>
      </c>
      <c r="H10" s="406">
        <v>0</v>
      </c>
      <c r="I10" s="406">
        <v>0</v>
      </c>
      <c r="J10" s="406">
        <v>0</v>
      </c>
      <c r="K10" s="423">
        <v>1</v>
      </c>
      <c r="L10" s="423"/>
    </row>
    <row r="11" spans="1:12" ht="12.75">
      <c r="A11" s="265">
        <v>1969</v>
      </c>
      <c r="B11" s="423">
        <v>487</v>
      </c>
      <c r="C11" s="406">
        <v>429</v>
      </c>
      <c r="D11" s="406">
        <v>578</v>
      </c>
      <c r="E11" s="406">
        <v>2885</v>
      </c>
      <c r="F11" s="406">
        <v>305</v>
      </c>
      <c r="G11" s="406">
        <v>1651</v>
      </c>
      <c r="H11" s="406">
        <v>0</v>
      </c>
      <c r="I11" s="406">
        <v>0</v>
      </c>
      <c r="J11" s="406">
        <v>0</v>
      </c>
      <c r="K11" s="423">
        <v>2</v>
      </c>
      <c r="L11" s="423"/>
    </row>
    <row r="12" spans="1:12" ht="12.75">
      <c r="A12" s="265">
        <v>1970</v>
      </c>
      <c r="B12" s="423">
        <v>832</v>
      </c>
      <c r="C12" s="406">
        <v>959</v>
      </c>
      <c r="D12" s="406">
        <v>541</v>
      </c>
      <c r="E12" s="406">
        <v>3890</v>
      </c>
      <c r="F12" s="406">
        <v>1055</v>
      </c>
      <c r="G12" s="406">
        <v>1891</v>
      </c>
      <c r="H12" s="406">
        <v>0</v>
      </c>
      <c r="I12" s="406">
        <v>0</v>
      </c>
      <c r="J12" s="406">
        <v>0</v>
      </c>
      <c r="K12" s="423">
        <v>2</v>
      </c>
      <c r="L12" s="423"/>
    </row>
    <row r="13" spans="1:12" ht="12.75">
      <c r="A13" s="265">
        <v>1971</v>
      </c>
      <c r="B13" s="423">
        <v>17</v>
      </c>
      <c r="C13" s="406">
        <v>2116</v>
      </c>
      <c r="D13" s="406">
        <v>726</v>
      </c>
      <c r="E13" s="406">
        <v>1519</v>
      </c>
      <c r="F13" s="406">
        <v>709</v>
      </c>
      <c r="G13" s="406">
        <v>3645</v>
      </c>
      <c r="H13" s="406">
        <v>0</v>
      </c>
      <c r="I13" s="406">
        <v>0</v>
      </c>
      <c r="J13" s="406">
        <v>0</v>
      </c>
      <c r="K13" s="423">
        <v>2</v>
      </c>
      <c r="L13" s="423"/>
    </row>
    <row r="14" spans="1:12" ht="12.75">
      <c r="A14" s="265">
        <v>1972</v>
      </c>
      <c r="B14" s="423">
        <v>22</v>
      </c>
      <c r="C14" s="406">
        <v>3725</v>
      </c>
      <c r="D14" s="406">
        <v>842</v>
      </c>
      <c r="E14" s="406">
        <v>1146</v>
      </c>
      <c r="F14" s="406">
        <v>291</v>
      </c>
      <c r="G14" s="406">
        <v>5009</v>
      </c>
      <c r="H14" s="406">
        <v>0</v>
      </c>
      <c r="I14" s="406">
        <v>0</v>
      </c>
      <c r="J14" s="406">
        <v>0</v>
      </c>
      <c r="K14" s="423">
        <v>0</v>
      </c>
      <c r="L14" s="423"/>
    </row>
    <row r="15" spans="1:12" ht="12.75">
      <c r="A15" s="265">
        <v>1973</v>
      </c>
      <c r="B15" s="423">
        <v>260</v>
      </c>
      <c r="C15" s="406">
        <v>4133</v>
      </c>
      <c r="D15" s="406">
        <v>918</v>
      </c>
      <c r="E15" s="406">
        <v>289</v>
      </c>
      <c r="F15" s="406">
        <v>165</v>
      </c>
      <c r="G15" s="406">
        <v>5401</v>
      </c>
      <c r="H15" s="406">
        <v>0</v>
      </c>
      <c r="I15" s="406">
        <v>0</v>
      </c>
      <c r="J15" s="406">
        <v>0</v>
      </c>
      <c r="K15" s="423">
        <v>0</v>
      </c>
      <c r="L15" s="423"/>
    </row>
    <row r="16" spans="1:12" ht="12.75">
      <c r="A16" s="265">
        <v>1974</v>
      </c>
      <c r="B16" s="423">
        <v>495</v>
      </c>
      <c r="C16" s="406">
        <v>2979</v>
      </c>
      <c r="D16" s="406">
        <v>433</v>
      </c>
      <c r="E16" s="406">
        <v>291</v>
      </c>
      <c r="F16" s="406">
        <v>330</v>
      </c>
      <c r="G16" s="406">
        <v>5895</v>
      </c>
      <c r="H16" s="406">
        <v>0</v>
      </c>
      <c r="I16" s="406">
        <v>0</v>
      </c>
      <c r="J16" s="406">
        <v>0</v>
      </c>
      <c r="K16" s="423">
        <v>0</v>
      </c>
      <c r="L16" s="423"/>
    </row>
    <row r="17" spans="1:12" ht="12.75">
      <c r="A17" s="265">
        <v>1975</v>
      </c>
      <c r="B17" s="423">
        <v>180</v>
      </c>
      <c r="C17" s="406">
        <v>3499</v>
      </c>
      <c r="D17" s="406">
        <v>1551</v>
      </c>
      <c r="E17" s="406">
        <v>189</v>
      </c>
      <c r="F17" s="406">
        <v>319</v>
      </c>
      <c r="G17" s="406">
        <v>5494</v>
      </c>
      <c r="H17" s="406">
        <v>0</v>
      </c>
      <c r="I17" s="406">
        <v>0</v>
      </c>
      <c r="J17" s="406">
        <v>0</v>
      </c>
      <c r="K17" s="423">
        <v>0</v>
      </c>
      <c r="L17" s="423"/>
    </row>
    <row r="18" spans="1:12" ht="12.75">
      <c r="A18" s="265">
        <v>1976</v>
      </c>
      <c r="B18" s="423">
        <v>93</v>
      </c>
      <c r="C18" s="406">
        <v>3442</v>
      </c>
      <c r="D18" s="406">
        <v>1951</v>
      </c>
      <c r="E18" s="406">
        <v>795</v>
      </c>
      <c r="F18" s="406">
        <v>373</v>
      </c>
      <c r="G18" s="406">
        <v>6979</v>
      </c>
      <c r="H18" s="406">
        <v>102</v>
      </c>
      <c r="I18" s="406">
        <v>160</v>
      </c>
      <c r="J18" s="406">
        <v>0</v>
      </c>
      <c r="K18" s="423">
        <v>0</v>
      </c>
      <c r="L18" s="423"/>
    </row>
    <row r="19" spans="1:12" ht="12.75">
      <c r="A19" s="265">
        <v>1977</v>
      </c>
      <c r="B19" s="423">
        <v>524</v>
      </c>
      <c r="C19" s="406">
        <v>743</v>
      </c>
      <c r="D19" s="406">
        <v>1798</v>
      </c>
      <c r="E19" s="406">
        <v>986</v>
      </c>
      <c r="F19" s="406">
        <v>2642</v>
      </c>
      <c r="G19" s="406">
        <v>1817</v>
      </c>
      <c r="H19" s="406">
        <v>774</v>
      </c>
      <c r="I19" s="406">
        <v>578</v>
      </c>
      <c r="J19" s="406">
        <v>0</v>
      </c>
      <c r="K19" s="423">
        <v>0</v>
      </c>
      <c r="L19" s="423"/>
    </row>
    <row r="20" spans="1:12" s="231" customFormat="1" ht="12.75">
      <c r="A20" s="231">
        <v>1978</v>
      </c>
      <c r="B20" s="314">
        <v>283</v>
      </c>
      <c r="C20" s="314">
        <v>854</v>
      </c>
      <c r="D20" s="314">
        <v>2155</v>
      </c>
      <c r="E20" s="314">
        <v>386</v>
      </c>
      <c r="F20" s="314">
        <v>409</v>
      </c>
      <c r="G20" s="314">
        <v>1741</v>
      </c>
      <c r="H20" s="314">
        <v>57</v>
      </c>
      <c r="I20" s="314">
        <v>2182</v>
      </c>
      <c r="J20" s="314">
        <v>0</v>
      </c>
      <c r="K20" s="314">
        <v>0</v>
      </c>
      <c r="L20" s="314"/>
    </row>
    <row r="21" spans="1:12" ht="12.75">
      <c r="A21" s="265">
        <v>1979</v>
      </c>
      <c r="B21" s="423">
        <v>1595</v>
      </c>
      <c r="C21" s="406">
        <v>1533</v>
      </c>
      <c r="D21" s="406">
        <v>2039</v>
      </c>
      <c r="E21" s="406">
        <v>648</v>
      </c>
      <c r="F21" s="406">
        <v>515</v>
      </c>
      <c r="G21" s="406">
        <v>3189</v>
      </c>
      <c r="H21" s="406">
        <v>217</v>
      </c>
      <c r="I21" s="406">
        <v>2253</v>
      </c>
      <c r="J21" s="406">
        <v>0</v>
      </c>
      <c r="K21" s="423">
        <v>0</v>
      </c>
      <c r="L21" s="423"/>
    </row>
    <row r="22" spans="1:12" ht="12.75">
      <c r="A22" s="265">
        <v>1980</v>
      </c>
      <c r="B22" s="423">
        <v>1162</v>
      </c>
      <c r="C22" s="406">
        <v>670</v>
      </c>
      <c r="D22" s="406">
        <v>1174</v>
      </c>
      <c r="E22" s="406">
        <v>702</v>
      </c>
      <c r="F22" s="406">
        <v>990</v>
      </c>
      <c r="G22" s="406">
        <v>1502</v>
      </c>
      <c r="H22" s="406">
        <v>728</v>
      </c>
      <c r="I22" s="406">
        <v>726</v>
      </c>
      <c r="J22" s="406">
        <v>0</v>
      </c>
      <c r="K22" s="423">
        <v>0</v>
      </c>
      <c r="L22" s="423"/>
    </row>
    <row r="23" spans="1:12" ht="12.75">
      <c r="A23" s="265">
        <v>1981</v>
      </c>
      <c r="B23" s="423">
        <v>499</v>
      </c>
      <c r="C23" s="406">
        <v>998</v>
      </c>
      <c r="D23" s="406">
        <v>4244</v>
      </c>
      <c r="E23" s="406">
        <v>204</v>
      </c>
      <c r="F23" s="406">
        <v>919</v>
      </c>
      <c r="G23" s="406">
        <v>2812</v>
      </c>
      <c r="H23" s="406">
        <v>135</v>
      </c>
      <c r="I23" s="406">
        <v>3532</v>
      </c>
      <c r="J23" s="406">
        <v>0</v>
      </c>
      <c r="K23" s="423">
        <v>0</v>
      </c>
      <c r="L23" s="423"/>
    </row>
    <row r="24" spans="1:12" ht="12.75">
      <c r="A24" s="265">
        <v>1982</v>
      </c>
      <c r="B24" s="423">
        <v>1738</v>
      </c>
      <c r="C24" s="406">
        <v>479</v>
      </c>
      <c r="D24" s="406">
        <v>1358</v>
      </c>
      <c r="E24" s="406">
        <v>348</v>
      </c>
      <c r="F24" s="406">
        <v>740</v>
      </c>
      <c r="G24" s="406">
        <v>3853</v>
      </c>
      <c r="H24" s="406">
        <v>25</v>
      </c>
      <c r="I24" s="406">
        <v>2972</v>
      </c>
      <c r="J24" s="406">
        <v>0</v>
      </c>
      <c r="K24" s="423">
        <v>0</v>
      </c>
      <c r="L24" s="423"/>
    </row>
    <row r="25" spans="1:12" ht="12.75">
      <c r="A25" s="265">
        <v>1983</v>
      </c>
      <c r="B25" s="423">
        <v>679</v>
      </c>
      <c r="C25" s="406">
        <v>1355</v>
      </c>
      <c r="D25" s="406">
        <v>3621</v>
      </c>
      <c r="E25" s="406">
        <v>220</v>
      </c>
      <c r="F25" s="406">
        <v>473</v>
      </c>
      <c r="G25" s="406">
        <v>9458</v>
      </c>
      <c r="H25" s="406">
        <v>8</v>
      </c>
      <c r="I25" s="406">
        <v>4387</v>
      </c>
      <c r="J25" s="423">
        <v>0</v>
      </c>
      <c r="K25" s="423">
        <v>0</v>
      </c>
      <c r="L25" s="423"/>
    </row>
    <row r="26" spans="1:12" ht="12.75">
      <c r="A26" s="265">
        <v>1984</v>
      </c>
      <c r="B26" s="423">
        <v>416</v>
      </c>
      <c r="C26" s="406">
        <v>1543</v>
      </c>
      <c r="D26" s="406">
        <v>3108</v>
      </c>
      <c r="E26" s="406">
        <v>182</v>
      </c>
      <c r="F26" s="406">
        <v>641</v>
      </c>
      <c r="G26" s="406">
        <v>5087</v>
      </c>
      <c r="H26" s="406">
        <v>20</v>
      </c>
      <c r="I26" s="406">
        <v>3799</v>
      </c>
      <c r="J26" s="423">
        <v>0</v>
      </c>
      <c r="K26" s="423">
        <v>0</v>
      </c>
      <c r="L26" s="423"/>
    </row>
    <row r="27" spans="1:12" ht="12.75">
      <c r="A27" s="265">
        <v>1985</v>
      </c>
      <c r="B27" s="423">
        <v>881</v>
      </c>
      <c r="C27" s="406">
        <v>1397</v>
      </c>
      <c r="D27" s="406">
        <v>1870</v>
      </c>
      <c r="E27" s="406">
        <v>873</v>
      </c>
      <c r="F27" s="406">
        <v>3408</v>
      </c>
      <c r="G27" s="406">
        <v>3388</v>
      </c>
      <c r="H27" s="406">
        <v>427</v>
      </c>
      <c r="I27" s="406">
        <v>995</v>
      </c>
      <c r="J27" s="406">
        <v>0</v>
      </c>
      <c r="K27" s="406">
        <v>0</v>
      </c>
      <c r="L27" s="406"/>
    </row>
    <row r="28" spans="1:12" ht="12.75">
      <c r="A28" s="265">
        <v>1986</v>
      </c>
      <c r="B28" s="423">
        <v>491</v>
      </c>
      <c r="C28" s="406">
        <v>1646</v>
      </c>
      <c r="D28" s="406">
        <v>1411</v>
      </c>
      <c r="E28" s="406">
        <v>302</v>
      </c>
      <c r="F28" s="406">
        <v>3393</v>
      </c>
      <c r="G28" s="406">
        <v>1026</v>
      </c>
      <c r="H28" s="406">
        <v>180</v>
      </c>
      <c r="I28" s="406">
        <v>633</v>
      </c>
      <c r="J28" s="406">
        <v>0</v>
      </c>
      <c r="K28" s="406">
        <v>0</v>
      </c>
      <c r="L28" s="406"/>
    </row>
    <row r="29" spans="1:12" ht="12.75">
      <c r="A29" s="265">
        <v>1987</v>
      </c>
      <c r="B29" s="423">
        <v>504</v>
      </c>
      <c r="C29" s="406">
        <v>1355</v>
      </c>
      <c r="D29" s="406">
        <v>2668</v>
      </c>
      <c r="E29" s="406">
        <v>309</v>
      </c>
      <c r="F29" s="406">
        <v>2163</v>
      </c>
      <c r="G29" s="406">
        <v>1357</v>
      </c>
      <c r="H29" s="406">
        <v>20</v>
      </c>
      <c r="I29" s="406">
        <v>1359</v>
      </c>
      <c r="J29" s="406">
        <v>0</v>
      </c>
      <c r="K29" s="406">
        <v>0</v>
      </c>
      <c r="L29" s="406"/>
    </row>
    <row r="30" spans="1:12" ht="12.75">
      <c r="A30" s="265">
        <v>1988</v>
      </c>
      <c r="B30" s="423">
        <v>409</v>
      </c>
      <c r="C30" s="406">
        <v>3058</v>
      </c>
      <c r="D30" s="406">
        <v>3475</v>
      </c>
      <c r="E30" s="406">
        <v>189</v>
      </c>
      <c r="F30" s="406">
        <v>1138</v>
      </c>
      <c r="G30" s="406">
        <v>4466</v>
      </c>
      <c r="H30" s="406">
        <v>27</v>
      </c>
      <c r="I30" s="406">
        <v>2287</v>
      </c>
      <c r="J30" s="406">
        <v>0</v>
      </c>
      <c r="K30" s="406">
        <v>5</v>
      </c>
      <c r="L30" s="406"/>
    </row>
    <row r="31" spans="1:12" ht="12.75">
      <c r="A31" s="265">
        <v>1989</v>
      </c>
      <c r="B31" s="423">
        <v>468</v>
      </c>
      <c r="C31" s="406">
        <v>4323</v>
      </c>
      <c r="D31" s="406">
        <v>7782</v>
      </c>
      <c r="E31" s="406">
        <v>183</v>
      </c>
      <c r="F31" s="406">
        <v>419</v>
      </c>
      <c r="G31" s="406">
        <v>11402</v>
      </c>
      <c r="H31" s="406">
        <v>7</v>
      </c>
      <c r="I31" s="406">
        <v>3784</v>
      </c>
      <c r="J31" s="406">
        <v>2</v>
      </c>
      <c r="K31" s="406">
        <v>177</v>
      </c>
      <c r="L31" s="406"/>
    </row>
    <row r="32" spans="1:12" ht="12.75">
      <c r="A32" s="265">
        <v>1990</v>
      </c>
      <c r="B32" s="423">
        <v>361</v>
      </c>
      <c r="C32" s="406">
        <v>6356</v>
      </c>
      <c r="D32" s="406">
        <v>7922</v>
      </c>
      <c r="E32" s="406">
        <v>220</v>
      </c>
      <c r="F32" s="406">
        <v>399</v>
      </c>
      <c r="G32" s="406">
        <v>12329</v>
      </c>
      <c r="H32" s="406">
        <v>7</v>
      </c>
      <c r="I32" s="406">
        <v>3958</v>
      </c>
      <c r="J32" s="406">
        <v>2</v>
      </c>
      <c r="K32" s="406">
        <v>114</v>
      </c>
      <c r="L32" s="406"/>
    </row>
    <row r="33" spans="1:12" ht="12.75">
      <c r="A33" s="265">
        <v>1991</v>
      </c>
      <c r="B33" s="423">
        <v>662</v>
      </c>
      <c r="C33" s="406">
        <v>2699</v>
      </c>
      <c r="D33" s="406">
        <v>1769</v>
      </c>
      <c r="E33" s="406">
        <v>815</v>
      </c>
      <c r="F33" s="406">
        <v>3051</v>
      </c>
      <c r="G33" s="406">
        <v>4748</v>
      </c>
      <c r="H33" s="406">
        <v>180</v>
      </c>
      <c r="I33" s="406">
        <v>1199</v>
      </c>
      <c r="J33" s="406">
        <v>3</v>
      </c>
      <c r="K33" s="406">
        <v>78</v>
      </c>
      <c r="L33" s="406"/>
    </row>
    <row r="34" spans="1:12" ht="12.75">
      <c r="A34" s="265">
        <v>1992</v>
      </c>
      <c r="B34" s="423">
        <v>691</v>
      </c>
      <c r="C34" s="406">
        <v>4453</v>
      </c>
      <c r="D34" s="406">
        <v>5374</v>
      </c>
      <c r="E34" s="406">
        <v>1474</v>
      </c>
      <c r="F34" s="406">
        <v>1176</v>
      </c>
      <c r="G34" s="406">
        <v>6681</v>
      </c>
      <c r="H34" s="406">
        <v>57</v>
      </c>
      <c r="I34" s="406">
        <v>3159</v>
      </c>
      <c r="J34" s="406">
        <v>5</v>
      </c>
      <c r="K34" s="406">
        <v>105</v>
      </c>
      <c r="L34" s="406"/>
    </row>
    <row r="35" spans="1:12" ht="12.75">
      <c r="A35" s="265">
        <v>1993</v>
      </c>
      <c r="B35" s="423">
        <v>379</v>
      </c>
      <c r="C35" s="406">
        <v>3136</v>
      </c>
      <c r="D35" s="406">
        <v>4014</v>
      </c>
      <c r="E35" s="406">
        <v>1313</v>
      </c>
      <c r="F35" s="406">
        <v>505</v>
      </c>
      <c r="G35" s="406">
        <v>6281</v>
      </c>
      <c r="H35" s="406">
        <v>185</v>
      </c>
      <c r="I35" s="406">
        <v>2139</v>
      </c>
      <c r="J35" s="406">
        <v>6</v>
      </c>
      <c r="K35" s="406">
        <v>60</v>
      </c>
      <c r="L35" s="406"/>
    </row>
    <row r="36" spans="1:12" ht="12.75">
      <c r="A36" s="265">
        <v>1994</v>
      </c>
      <c r="B36" s="423">
        <v>298</v>
      </c>
      <c r="C36" s="406">
        <v>1664</v>
      </c>
      <c r="D36" s="406">
        <v>681</v>
      </c>
      <c r="E36" s="406">
        <v>1933</v>
      </c>
      <c r="F36" s="406">
        <v>2850</v>
      </c>
      <c r="G36" s="406">
        <v>4430</v>
      </c>
      <c r="H36" s="406">
        <v>2306</v>
      </c>
      <c r="I36" s="406">
        <v>932</v>
      </c>
      <c r="J36" s="406">
        <v>291</v>
      </c>
      <c r="K36" s="406">
        <v>1</v>
      </c>
      <c r="L36" s="406"/>
    </row>
    <row r="37" spans="1:12" ht="12.75">
      <c r="A37" s="265">
        <v>1995</v>
      </c>
      <c r="B37" s="423">
        <v>213</v>
      </c>
      <c r="C37" s="406">
        <v>3821</v>
      </c>
      <c r="D37" s="406">
        <v>2093</v>
      </c>
      <c r="E37" s="406">
        <v>625</v>
      </c>
      <c r="F37" s="406">
        <v>1222</v>
      </c>
      <c r="G37" s="406">
        <v>6862</v>
      </c>
      <c r="H37" s="406">
        <v>790</v>
      </c>
      <c r="I37" s="406">
        <v>1719</v>
      </c>
      <c r="J37" s="406">
        <v>63</v>
      </c>
      <c r="K37" s="406">
        <v>51</v>
      </c>
      <c r="L37" s="406"/>
    </row>
    <row r="38" spans="1:13" s="231" customFormat="1" ht="12.75">
      <c r="A38" s="231">
        <v>1996</v>
      </c>
      <c r="B38" s="314">
        <v>2149</v>
      </c>
      <c r="C38" s="314">
        <v>1411</v>
      </c>
      <c r="D38" s="314">
        <v>293</v>
      </c>
      <c r="E38" s="314">
        <v>8670</v>
      </c>
      <c r="F38" s="314">
        <v>7981</v>
      </c>
      <c r="G38" s="314">
        <v>4050</v>
      </c>
      <c r="H38" s="314">
        <v>4846</v>
      </c>
      <c r="I38" s="314">
        <v>165</v>
      </c>
      <c r="J38" s="314">
        <v>253</v>
      </c>
      <c r="K38" s="314">
        <v>0</v>
      </c>
      <c r="L38" s="314"/>
      <c r="M38" s="329">
        <f>SUM(B38:K38)</f>
        <v>29818</v>
      </c>
    </row>
    <row r="39" spans="1:13" ht="12.75">
      <c r="A39" s="265">
        <v>1997</v>
      </c>
      <c r="B39" s="314">
        <v>929</v>
      </c>
      <c r="C39" s="314">
        <v>4362</v>
      </c>
      <c r="D39" s="314">
        <v>938</v>
      </c>
      <c r="E39" s="314">
        <v>5244</v>
      </c>
      <c r="F39" s="314">
        <v>6800</v>
      </c>
      <c r="G39" s="314">
        <v>3652</v>
      </c>
      <c r="H39" s="314">
        <v>1723</v>
      </c>
      <c r="I39" s="314">
        <v>1084</v>
      </c>
      <c r="J39" s="314">
        <v>139</v>
      </c>
      <c r="K39" s="314">
        <v>89</v>
      </c>
      <c r="L39" s="424"/>
      <c r="M39" s="329">
        <f>SUM(B39:K39)</f>
        <v>24960</v>
      </c>
    </row>
    <row r="40" spans="1:13" ht="12.75">
      <c r="A40" s="265">
        <v>1998</v>
      </c>
      <c r="B40" s="314">
        <v>839</v>
      </c>
      <c r="C40" s="314">
        <v>5347</v>
      </c>
      <c r="D40" s="314">
        <v>1901</v>
      </c>
      <c r="E40" s="314">
        <v>2162</v>
      </c>
      <c r="F40" s="314">
        <v>7379</v>
      </c>
      <c r="G40" s="314">
        <v>3004</v>
      </c>
      <c r="H40" s="314">
        <v>418</v>
      </c>
      <c r="I40" s="314">
        <v>1327</v>
      </c>
      <c r="J40" s="314">
        <v>91</v>
      </c>
      <c r="K40" s="314">
        <v>72</v>
      </c>
      <c r="L40" s="424"/>
      <c r="M40" s="329">
        <f>SUM(B40:K40)</f>
        <v>22540</v>
      </c>
    </row>
    <row r="41" spans="1:13" s="231" customFormat="1" ht="12.75">
      <c r="A41" s="231">
        <v>1999</v>
      </c>
      <c r="B41" s="314">
        <f>+'S16'!F8</f>
        <v>825</v>
      </c>
      <c r="C41" s="314">
        <f>+'S16'!D10</f>
        <v>6737</v>
      </c>
      <c r="D41" s="314">
        <f>+'S16'!C10</f>
        <v>2046</v>
      </c>
      <c r="E41" s="314">
        <f>+'S16'!F7</f>
        <v>1614</v>
      </c>
      <c r="F41" s="314">
        <f>+'S16'!E10</f>
        <v>5929</v>
      </c>
      <c r="G41" s="314">
        <f>+'S16'!F9</f>
        <v>5904</v>
      </c>
      <c r="H41" s="314">
        <f>+'S16'!E7</f>
        <v>622</v>
      </c>
      <c r="I41" s="314">
        <f>+'S16'!C9</f>
        <v>2759</v>
      </c>
      <c r="J41" s="314">
        <f>+'S16'!E8</f>
        <v>104</v>
      </c>
      <c r="K41" s="314">
        <f>+'S16'!D9</f>
        <v>107</v>
      </c>
      <c r="L41" s="314"/>
      <c r="M41" s="329">
        <f>SUM(B41:K41)</f>
        <v>26647</v>
      </c>
    </row>
    <row r="42" spans="1:12" ht="12.75" hidden="1">
      <c r="A42" s="265" t="s">
        <v>168</v>
      </c>
      <c r="B42" s="406">
        <f>SUM(B5:B26)</f>
        <v>9978</v>
      </c>
      <c r="C42" s="406">
        <f aca="true" t="shared" si="0" ref="C42:K42">SUM(C5:C26)</f>
        <v>31796</v>
      </c>
      <c r="D42" s="406">
        <f t="shared" si="0"/>
        <v>36406</v>
      </c>
      <c r="E42" s="406">
        <f t="shared" si="0"/>
        <v>15863</v>
      </c>
      <c r="F42" s="406">
        <f t="shared" si="0"/>
        <v>12609</v>
      </c>
      <c r="G42" s="406">
        <f t="shared" si="0"/>
        <v>76163</v>
      </c>
      <c r="H42" s="406">
        <f t="shared" si="0"/>
        <v>2066</v>
      </c>
      <c r="I42" s="406">
        <f t="shared" si="0"/>
        <v>20589</v>
      </c>
      <c r="J42" s="406">
        <f t="shared" si="0"/>
        <v>0</v>
      </c>
      <c r="K42" s="406">
        <f t="shared" si="0"/>
        <v>10</v>
      </c>
      <c r="L42" s="406"/>
    </row>
    <row r="43" spans="2:12" ht="12.75" hidden="1">
      <c r="B43" s="406">
        <f>SUM(B27:B38)</f>
        <v>7506</v>
      </c>
      <c r="C43" s="406">
        <f aca="true" t="shared" si="1" ref="C43:K43">SUM(C27:C38)</f>
        <v>35319</v>
      </c>
      <c r="D43" s="406">
        <f t="shared" si="1"/>
        <v>39352</v>
      </c>
      <c r="E43" s="406">
        <f t="shared" si="1"/>
        <v>16906</v>
      </c>
      <c r="F43" s="406">
        <f t="shared" si="1"/>
        <v>27705</v>
      </c>
      <c r="G43" s="406">
        <f t="shared" si="1"/>
        <v>67020</v>
      </c>
      <c r="H43" s="406">
        <f t="shared" si="1"/>
        <v>9032</v>
      </c>
      <c r="I43" s="406">
        <f t="shared" si="1"/>
        <v>22329</v>
      </c>
      <c r="J43" s="406">
        <f t="shared" si="1"/>
        <v>625</v>
      </c>
      <c r="K43" s="406">
        <f t="shared" si="1"/>
        <v>591</v>
      </c>
      <c r="L43" s="406"/>
    </row>
    <row r="45" spans="2:13" ht="12.75">
      <c r="B45" s="330">
        <f>SUM(B5:B44)</f>
        <v>37561</v>
      </c>
      <c r="C45" s="330">
        <f aca="true" t="shared" si="2" ref="C45:K45">SUM(C5:C44)</f>
        <v>150676</v>
      </c>
      <c r="D45" s="330">
        <f t="shared" si="2"/>
        <v>156401</v>
      </c>
      <c r="E45" s="330">
        <f t="shared" si="2"/>
        <v>74558</v>
      </c>
      <c r="F45" s="330">
        <f t="shared" si="2"/>
        <v>100736</v>
      </c>
      <c r="G45" s="330">
        <f t="shared" si="2"/>
        <v>298926</v>
      </c>
      <c r="H45" s="330">
        <f t="shared" si="2"/>
        <v>24959</v>
      </c>
      <c r="I45" s="330">
        <f t="shared" si="2"/>
        <v>91006</v>
      </c>
      <c r="J45" s="330">
        <f t="shared" si="2"/>
        <v>1584</v>
      </c>
      <c r="K45" s="330">
        <f t="shared" si="2"/>
        <v>1470</v>
      </c>
      <c r="M45" s="330">
        <f>SUM(B45:K45)</f>
        <v>937877</v>
      </c>
    </row>
    <row r="46" spans="2:13" ht="12.75">
      <c r="B46" s="330">
        <f>+B45-B41</f>
        <v>36736</v>
      </c>
      <c r="C46" s="330">
        <f aca="true" t="shared" si="3" ref="C46:K46">+C45-C41</f>
        <v>143939</v>
      </c>
      <c r="D46" s="330">
        <f t="shared" si="3"/>
        <v>154355</v>
      </c>
      <c r="E46" s="330">
        <f t="shared" si="3"/>
        <v>72944</v>
      </c>
      <c r="F46" s="330">
        <f t="shared" si="3"/>
        <v>94807</v>
      </c>
      <c r="G46" s="330">
        <f t="shared" si="3"/>
        <v>293022</v>
      </c>
      <c r="H46" s="330">
        <f t="shared" si="3"/>
        <v>24337</v>
      </c>
      <c r="I46" s="330">
        <f t="shared" si="3"/>
        <v>88247</v>
      </c>
      <c r="J46" s="330">
        <f t="shared" si="3"/>
        <v>1480</v>
      </c>
      <c r="K46" s="330">
        <f t="shared" si="3"/>
        <v>1363</v>
      </c>
      <c r="M46" s="330">
        <f>SUM(B46:K46)</f>
        <v>911230</v>
      </c>
    </row>
    <row r="47" spans="8:11" ht="12.75">
      <c r="H47" s="265"/>
      <c r="I47" s="265"/>
      <c r="J47" s="265"/>
      <c r="K47" s="265"/>
    </row>
    <row r="48" spans="3:11" ht="12.75">
      <c r="C48" s="328"/>
      <c r="E48" s="328"/>
      <c r="G48" s="328"/>
      <c r="H48" s="265"/>
      <c r="I48" s="328"/>
      <c r="J48" s="265"/>
      <c r="K48" s="328"/>
    </row>
    <row r="49" spans="3:11" ht="12.75">
      <c r="C49" s="328"/>
      <c r="E49" s="328"/>
      <c r="G49" s="328"/>
      <c r="H49" s="265"/>
      <c r="I49" s="328"/>
      <c r="J49" s="265"/>
      <c r="K49" s="328"/>
    </row>
    <row r="50" spans="3:11" ht="12.75">
      <c r="C50" s="328"/>
      <c r="E50" s="328"/>
      <c r="G50" s="328"/>
      <c r="H50" s="265"/>
      <c r="I50" s="328"/>
      <c r="J50" s="265"/>
      <c r="K50" s="328"/>
    </row>
    <row r="51" spans="3:11" ht="12.75">
      <c r="C51" s="328"/>
      <c r="E51" s="328"/>
      <c r="G51" s="328"/>
      <c r="H51" s="265"/>
      <c r="I51" s="328"/>
      <c r="J51" s="265"/>
      <c r="K51" s="328"/>
    </row>
    <row r="52" spans="3:11" ht="12.75">
      <c r="C52" s="328"/>
      <c r="E52" s="328"/>
      <c r="G52" s="328"/>
      <c r="H52" s="265"/>
      <c r="I52" s="328"/>
      <c r="J52" s="265"/>
      <c r="K52" s="328"/>
    </row>
    <row r="53" spans="3:11" ht="12.75">
      <c r="C53" s="328"/>
      <c r="E53" s="328"/>
      <c r="G53" s="328"/>
      <c r="H53" s="265"/>
      <c r="I53" s="328"/>
      <c r="J53" s="265"/>
      <c r="K53" s="328"/>
    </row>
    <row r="54" spans="3:11" ht="12.75">
      <c r="C54" s="328"/>
      <c r="E54" s="328"/>
      <c r="G54" s="328"/>
      <c r="H54" s="265"/>
      <c r="I54" s="328"/>
      <c r="J54" s="265"/>
      <c r="K54" s="328"/>
    </row>
    <row r="55" spans="3:11" ht="12.75">
      <c r="C55" s="328"/>
      <c r="E55" s="328"/>
      <c r="G55" s="328"/>
      <c r="H55" s="265"/>
      <c r="I55" s="328"/>
      <c r="J55" s="265"/>
      <c r="K55" s="328"/>
    </row>
    <row r="56" spans="3:11" ht="12.75">
      <c r="C56" s="328"/>
      <c r="E56" s="328"/>
      <c r="G56" s="328"/>
      <c r="H56" s="265"/>
      <c r="I56" s="328"/>
      <c r="J56" s="265"/>
      <c r="K56" s="328"/>
    </row>
    <row r="57" spans="3:11" ht="12.75">
      <c r="C57" s="328"/>
      <c r="E57" s="328"/>
      <c r="G57" s="328"/>
      <c r="H57" s="265"/>
      <c r="I57" s="328"/>
      <c r="J57" s="265"/>
      <c r="K57" s="328"/>
    </row>
    <row r="58" spans="3:11" ht="12.75">
      <c r="C58" s="328"/>
      <c r="E58" s="328"/>
      <c r="G58" s="328"/>
      <c r="H58" s="265"/>
      <c r="I58" s="328"/>
      <c r="J58" s="265"/>
      <c r="K58" s="328"/>
    </row>
    <row r="59" spans="3:11" ht="12.75">
      <c r="C59" s="328"/>
      <c r="E59" s="328"/>
      <c r="G59" s="328"/>
      <c r="H59" s="265"/>
      <c r="I59" s="328"/>
      <c r="J59" s="265"/>
      <c r="K59" s="328"/>
    </row>
    <row r="60" spans="3:11" ht="12.75">
      <c r="C60" s="328"/>
      <c r="E60" s="328"/>
      <c r="G60" s="328"/>
      <c r="H60" s="265"/>
      <c r="I60" s="328"/>
      <c r="J60" s="265"/>
      <c r="K60" s="328"/>
    </row>
    <row r="61" spans="3:11" ht="12.75">
      <c r="C61" s="328"/>
      <c r="E61" s="328"/>
      <c r="G61" s="328"/>
      <c r="H61" s="265"/>
      <c r="I61" s="328"/>
      <c r="J61" s="265"/>
      <c r="K61" s="328"/>
    </row>
    <row r="62" spans="3:11" ht="12.75">
      <c r="C62" s="328"/>
      <c r="E62" s="328"/>
      <c r="G62" s="328"/>
      <c r="H62" s="265"/>
      <c r="I62" s="328"/>
      <c r="J62" s="265"/>
      <c r="K62" s="328"/>
    </row>
    <row r="63" spans="3:11" ht="12.75">
      <c r="C63" s="328"/>
      <c r="E63" s="328"/>
      <c r="G63" s="328"/>
      <c r="H63" s="265"/>
      <c r="I63" s="328"/>
      <c r="J63" s="265"/>
      <c r="K63" s="328"/>
    </row>
    <row r="64" spans="3:11" ht="12.75">
      <c r="C64" s="328"/>
      <c r="E64" s="328"/>
      <c r="G64" s="328"/>
      <c r="H64" s="265"/>
      <c r="I64" s="328"/>
      <c r="J64" s="265"/>
      <c r="K64" s="328"/>
    </row>
    <row r="65" spans="3:11" ht="12.75">
      <c r="C65" s="328"/>
      <c r="E65" s="328"/>
      <c r="G65" s="328"/>
      <c r="H65" s="265"/>
      <c r="I65" s="328"/>
      <c r="J65" s="265"/>
      <c r="K65" s="328"/>
    </row>
    <row r="66" spans="3:11" ht="12.75">
      <c r="C66" s="328"/>
      <c r="E66" s="328"/>
      <c r="G66" s="328"/>
      <c r="H66" s="265"/>
      <c r="I66" s="328"/>
      <c r="J66" s="265"/>
      <c r="K66" s="328"/>
    </row>
    <row r="67" spans="3:11" ht="12.75">
      <c r="C67" s="328"/>
      <c r="E67" s="328"/>
      <c r="G67" s="328"/>
      <c r="H67" s="265"/>
      <c r="I67" s="328"/>
      <c r="J67" s="265"/>
      <c r="K67" s="328"/>
    </row>
    <row r="68" spans="3:11" ht="12.75">
      <c r="C68" s="328"/>
      <c r="E68" s="328"/>
      <c r="G68" s="328"/>
      <c r="H68" s="265"/>
      <c r="I68" s="328"/>
      <c r="J68" s="265"/>
      <c r="K68" s="328"/>
    </row>
    <row r="69" spans="3:11" ht="12.75">
      <c r="C69" s="328"/>
      <c r="E69" s="328"/>
      <c r="G69" s="328"/>
      <c r="H69" s="265"/>
      <c r="I69" s="328"/>
      <c r="J69" s="265"/>
      <c r="K69" s="328"/>
    </row>
    <row r="70" spans="3:11" ht="12.75">
      <c r="C70" s="328"/>
      <c r="E70" s="328"/>
      <c r="G70" s="328"/>
      <c r="H70" s="265"/>
      <c r="I70" s="328"/>
      <c r="J70" s="265"/>
      <c r="K70" s="328"/>
    </row>
    <row r="71" spans="3:11" ht="12.75">
      <c r="C71" s="328"/>
      <c r="E71" s="328"/>
      <c r="G71" s="328"/>
      <c r="H71" s="265"/>
      <c r="I71" s="328"/>
      <c r="J71" s="265"/>
      <c r="K71" s="328"/>
    </row>
    <row r="72" spans="3:11" ht="12.75">
      <c r="C72" s="328"/>
      <c r="E72" s="328"/>
      <c r="G72" s="328"/>
      <c r="H72" s="265"/>
      <c r="I72" s="328"/>
      <c r="J72" s="265"/>
      <c r="K72" s="328"/>
    </row>
    <row r="73" spans="3:11" ht="12.75">
      <c r="C73" s="328"/>
      <c r="E73" s="328"/>
      <c r="G73" s="328"/>
      <c r="H73" s="265"/>
      <c r="I73" s="328"/>
      <c r="J73" s="265"/>
      <c r="K73" s="328"/>
    </row>
    <row r="74" spans="3:11" ht="12.75">
      <c r="C74" s="328"/>
      <c r="E74" s="328"/>
      <c r="G74" s="328"/>
      <c r="H74" s="265"/>
      <c r="I74" s="328"/>
      <c r="J74" s="265"/>
      <c r="K74" s="328"/>
    </row>
    <row r="75" spans="3:11" ht="12.75">
      <c r="C75" s="328"/>
      <c r="E75" s="328"/>
      <c r="G75" s="328"/>
      <c r="H75" s="265"/>
      <c r="I75" s="328"/>
      <c r="J75" s="265"/>
      <c r="K75" s="328"/>
    </row>
    <row r="76" spans="3:11" ht="12.75">
      <c r="C76" s="328"/>
      <c r="E76" s="328"/>
      <c r="G76" s="328"/>
      <c r="H76" s="265"/>
      <c r="I76" s="328"/>
      <c r="J76" s="265"/>
      <c r="K76" s="328"/>
    </row>
    <row r="77" spans="3:11" ht="12.75">
      <c r="C77" s="328"/>
      <c r="E77" s="328"/>
      <c r="G77" s="328"/>
      <c r="H77" s="265"/>
      <c r="I77" s="328"/>
      <c r="J77" s="265"/>
      <c r="K77" s="328"/>
    </row>
    <row r="78" spans="3:11" ht="12.75">
      <c r="C78" s="328"/>
      <c r="E78" s="328"/>
      <c r="G78" s="328"/>
      <c r="H78" s="265"/>
      <c r="I78" s="328"/>
      <c r="J78" s="265"/>
      <c r="K78" s="328"/>
    </row>
    <row r="79" spans="3:11" ht="12.75">
      <c r="C79" s="328"/>
      <c r="E79" s="328"/>
      <c r="G79" s="328"/>
      <c r="H79" s="265"/>
      <c r="I79" s="328"/>
      <c r="J79" s="265"/>
      <c r="K79" s="328"/>
    </row>
    <row r="80" spans="3:11" ht="12.75">
      <c r="C80" s="328"/>
      <c r="E80" s="328"/>
      <c r="G80" s="328"/>
      <c r="H80" s="265"/>
      <c r="I80" s="328"/>
      <c r="J80" s="265"/>
      <c r="K80" s="328"/>
    </row>
    <row r="81" spans="3:11" ht="12.75">
      <c r="C81" s="328"/>
      <c r="E81" s="328"/>
      <c r="G81" s="328"/>
      <c r="H81" s="265"/>
      <c r="I81" s="328"/>
      <c r="J81" s="265"/>
      <c r="K81" s="328"/>
    </row>
    <row r="82" spans="3:11" ht="12.75">
      <c r="C82" s="328"/>
      <c r="E82" s="328"/>
      <c r="G82" s="328"/>
      <c r="H82" s="265"/>
      <c r="I82" s="328"/>
      <c r="J82" s="265"/>
      <c r="K82" s="328"/>
    </row>
    <row r="83" spans="3:11" ht="12.75">
      <c r="C83" s="328"/>
      <c r="E83" s="328"/>
      <c r="G83" s="328"/>
      <c r="H83" s="265"/>
      <c r="I83" s="328"/>
      <c r="J83" s="265"/>
      <c r="K83" s="328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2" r:id="rId1"/>
  <headerFooter alignWithMargins="0">
    <oddFooter>&amp;CNordel 1999&amp;R&amp;D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4.140625" style="0" customWidth="1"/>
    <col min="2" max="2" width="5.00390625" style="0" customWidth="1"/>
    <col min="3" max="3" width="8.28125" style="0" customWidth="1"/>
    <col min="4" max="4" width="8.8515625" style="0" customWidth="1"/>
  </cols>
  <sheetData>
    <row r="1" ht="15.75">
      <c r="A1" s="40" t="s">
        <v>578</v>
      </c>
    </row>
    <row r="2" spans="3:8" ht="12.75">
      <c r="C2" s="59" t="s">
        <v>54</v>
      </c>
      <c r="D2" s="17" t="s">
        <v>313</v>
      </c>
      <c r="E2" s="17" t="s">
        <v>50</v>
      </c>
      <c r="F2" s="17" t="s">
        <v>314</v>
      </c>
      <c r="G2" s="17" t="s">
        <v>315</v>
      </c>
      <c r="H2" s="17" t="s">
        <v>316</v>
      </c>
    </row>
    <row r="3" spans="1:8" ht="15.75" customHeight="1">
      <c r="A3" t="s">
        <v>579</v>
      </c>
      <c r="B3" t="s">
        <v>301</v>
      </c>
      <c r="C3" s="67">
        <f>SUM(D3:H3)</f>
        <v>24.1</v>
      </c>
      <c r="D3" s="41">
        <f>+ROUND('S19,20'!C24,1)</f>
        <v>5.3</v>
      </c>
      <c r="E3" s="41">
        <v>5.1</v>
      </c>
      <c r="F3" s="41">
        <f>+ROUND('S19,20'!E24,1)</f>
        <v>0.3</v>
      </c>
      <c r="G3" s="41">
        <f>+ROUND('S19,20'!F24,1)</f>
        <v>4.5</v>
      </c>
      <c r="H3" s="41">
        <f>+ROUND('S19,20'!H24,1)</f>
        <v>8.9</v>
      </c>
    </row>
    <row r="4" spans="1:8" ht="15.75" customHeight="1">
      <c r="A4" s="20" t="s">
        <v>282</v>
      </c>
      <c r="B4" t="s">
        <v>85</v>
      </c>
      <c r="C4" s="67">
        <f>SUM(D4:H4)</f>
        <v>383.831</v>
      </c>
      <c r="D4" s="41">
        <f>+'S19,20'!C15/1000</f>
        <v>34.844</v>
      </c>
      <c r="E4" s="41">
        <f>+'S19,20'!D15/1000</f>
        <v>77.89</v>
      </c>
      <c r="F4" s="41">
        <f>+'S19,20'!E15/1000</f>
        <v>7.184</v>
      </c>
      <c r="G4" s="41">
        <f>+'S19,20'!F15/1000</f>
        <v>120.991</v>
      </c>
      <c r="H4" s="98">
        <f>+'S19,20'!H15/1000</f>
        <v>142.922</v>
      </c>
    </row>
    <row r="5" spans="1:8" ht="15.75" customHeight="1">
      <c r="A5" s="20" t="s">
        <v>580</v>
      </c>
      <c r="B5" t="s">
        <v>86</v>
      </c>
      <c r="C5" s="67">
        <f>SUM(D5:H5)</f>
        <v>54.2</v>
      </c>
      <c r="D5" s="41">
        <f>+'S5'!F44</f>
        <v>4.7</v>
      </c>
      <c r="E5" s="41">
        <f>+'S5'!F45</f>
        <v>10.2</v>
      </c>
      <c r="F5" s="41">
        <f>+'S5'!F46</f>
        <v>0.7</v>
      </c>
      <c r="G5" s="41">
        <f>+'S5'!F47</f>
        <v>17.6</v>
      </c>
      <c r="H5" s="41">
        <f>+'S5'!F48</f>
        <v>21</v>
      </c>
    </row>
    <row r="6" spans="1:8" ht="15.75" customHeight="1">
      <c r="A6" t="s">
        <v>581</v>
      </c>
      <c r="B6" t="s">
        <v>85</v>
      </c>
      <c r="C6" s="67">
        <f>SUM(D6:H6)</f>
        <v>384.34299999999996</v>
      </c>
      <c r="D6" s="41">
        <f>+D30/1000</f>
        <v>37.009</v>
      </c>
      <c r="E6" s="41">
        <f>+E30/1000</f>
        <v>66.766</v>
      </c>
      <c r="F6" s="41">
        <f>+F30/1000</f>
        <v>7.184</v>
      </c>
      <c r="G6" s="41">
        <f>+G30/1000</f>
        <v>122.874</v>
      </c>
      <c r="H6" s="41">
        <f>+H30/1000</f>
        <v>150.51</v>
      </c>
    </row>
    <row r="7" spans="3:8" ht="15.75" customHeight="1">
      <c r="C7" s="86"/>
      <c r="D7" s="55"/>
      <c r="E7" s="55"/>
      <c r="F7" s="55"/>
      <c r="G7" s="55"/>
      <c r="H7" s="55"/>
    </row>
    <row r="8" spans="1:8" ht="15.75" customHeight="1">
      <c r="A8" s="20" t="s">
        <v>582</v>
      </c>
      <c r="C8" s="70"/>
      <c r="D8" s="21"/>
      <c r="E8" s="21"/>
      <c r="F8" s="21"/>
      <c r="G8" s="21"/>
      <c r="H8" s="21"/>
    </row>
    <row r="9" spans="1:8" ht="15.75" customHeight="1">
      <c r="A9" t="s">
        <v>63</v>
      </c>
      <c r="B9" s="2" t="s">
        <v>64</v>
      </c>
      <c r="C9" s="82">
        <f aca="true" t="shared" si="0" ref="C9:H9">ROUND(C24,0)</f>
        <v>55</v>
      </c>
      <c r="D9" s="106">
        <f t="shared" si="0"/>
        <v>0</v>
      </c>
      <c r="E9" s="106">
        <f t="shared" si="0"/>
        <v>19</v>
      </c>
      <c r="F9" s="106">
        <f t="shared" si="0"/>
        <v>84</v>
      </c>
      <c r="G9" s="106">
        <f t="shared" si="0"/>
        <v>99</v>
      </c>
      <c r="H9" s="106">
        <f t="shared" si="0"/>
        <v>47</v>
      </c>
    </row>
    <row r="10" spans="1:8" ht="15.75" customHeight="1">
      <c r="A10" t="s">
        <v>583</v>
      </c>
      <c r="B10" s="2" t="s">
        <v>64</v>
      </c>
      <c r="C10" s="82">
        <f>ROUND(C25,0)</f>
        <v>24</v>
      </c>
      <c r="D10" s="107" t="s">
        <v>66</v>
      </c>
      <c r="E10" s="106">
        <f>ROUND(E25,0)</f>
        <v>33</v>
      </c>
      <c r="F10" s="107" t="s">
        <v>66</v>
      </c>
      <c r="G10" s="107" t="s">
        <v>66</v>
      </c>
      <c r="H10" s="106">
        <f>ROUND(H25,0)</f>
        <v>47</v>
      </c>
    </row>
    <row r="11" spans="1:8" ht="15.75" customHeight="1">
      <c r="A11" t="s">
        <v>67</v>
      </c>
      <c r="B11" s="2" t="s">
        <v>64</v>
      </c>
      <c r="C11" s="82">
        <f>ROUND(C26,0)</f>
        <v>20</v>
      </c>
      <c r="D11" s="106">
        <f>ROUND(D26,0)</f>
        <v>92</v>
      </c>
      <c r="E11" s="106">
        <f>ROUND(E26,0)</f>
        <v>48</v>
      </c>
      <c r="F11" s="106">
        <f>ROUND(F26,0)</f>
        <v>0</v>
      </c>
      <c r="G11" s="106">
        <f>ROUND(G26,0)</f>
        <v>1</v>
      </c>
      <c r="H11" s="106">
        <f>ROUND(H26,0)</f>
        <v>6</v>
      </c>
    </row>
    <row r="12" spans="1:8" ht="15.75" customHeight="1">
      <c r="A12" s="20" t="s">
        <v>68</v>
      </c>
      <c r="B12" s="2" t="s">
        <v>64</v>
      </c>
      <c r="C12" s="82">
        <f>ROUND(C27,0)</f>
        <v>1</v>
      </c>
      <c r="D12" s="106">
        <f>ROUND(D27,0)</f>
        <v>8</v>
      </c>
      <c r="E12" s="106">
        <f>ROUND(E27,0)</f>
        <v>0</v>
      </c>
      <c r="F12" s="106">
        <f>ROUND(F27,0)</f>
        <v>16</v>
      </c>
      <c r="G12" s="106">
        <f>ROUND(G27,0)</f>
        <v>0</v>
      </c>
      <c r="H12" s="106">
        <f>ROUND(H27,0)</f>
        <v>0</v>
      </c>
    </row>
    <row r="13" spans="1:8" ht="15.75" customHeight="1">
      <c r="A13" s="20"/>
      <c r="B13" s="2"/>
      <c r="C13" s="85"/>
      <c r="D13" s="112"/>
      <c r="E13" s="112"/>
      <c r="F13" s="112"/>
      <c r="G13" s="112"/>
      <c r="H13" s="112"/>
    </row>
    <row r="14" spans="1:8" ht="15.75" customHeight="1">
      <c r="A14" s="20" t="s">
        <v>584</v>
      </c>
      <c r="B14" s="2"/>
      <c r="C14" s="85"/>
      <c r="D14" s="112"/>
      <c r="E14" s="112"/>
      <c r="F14" s="112"/>
      <c r="G14" s="112"/>
      <c r="H14" s="112"/>
    </row>
    <row r="15" spans="1:8" ht="15.75" customHeight="1">
      <c r="A15" s="20" t="s">
        <v>585</v>
      </c>
      <c r="B15" s="2"/>
      <c r="C15" s="85"/>
      <c r="D15" s="112"/>
      <c r="E15" s="112"/>
      <c r="F15" s="112"/>
      <c r="G15" s="112"/>
      <c r="H15" s="112"/>
    </row>
    <row r="16" spans="1:8" ht="15.75" customHeight="1">
      <c r="A16" s="20"/>
      <c r="B16" s="2"/>
      <c r="C16" s="85"/>
      <c r="D16" s="112"/>
      <c r="E16" s="112"/>
      <c r="F16" s="112"/>
      <c r="G16" s="112"/>
      <c r="H16" s="112"/>
    </row>
    <row r="20" spans="1:8" ht="12.75">
      <c r="A20" s="119" t="s">
        <v>300</v>
      </c>
      <c r="B20" s="119"/>
      <c r="C20" s="171">
        <f aca="true" t="shared" si="1" ref="C20:H20">SUM(C9:C12)</f>
        <v>100</v>
      </c>
      <c r="D20" s="171">
        <f t="shared" si="1"/>
        <v>100</v>
      </c>
      <c r="E20" s="171">
        <f t="shared" si="1"/>
        <v>100</v>
      </c>
      <c r="F20" s="171">
        <f t="shared" si="1"/>
        <v>100</v>
      </c>
      <c r="G20" s="171">
        <f t="shared" si="1"/>
        <v>100</v>
      </c>
      <c r="H20" s="171">
        <f t="shared" si="1"/>
        <v>100</v>
      </c>
    </row>
    <row r="21" spans="1:8" ht="12.75">
      <c r="A21" s="119"/>
      <c r="B21" s="119"/>
      <c r="C21" s="172"/>
      <c r="D21" s="172"/>
      <c r="E21" s="172"/>
      <c r="F21" s="172"/>
      <c r="G21" s="172"/>
      <c r="H21" s="172"/>
    </row>
    <row r="22" spans="1:8" ht="12.75">
      <c r="A22" s="119" t="s">
        <v>295</v>
      </c>
      <c r="B22" s="119"/>
      <c r="C22" s="172"/>
      <c r="D22" s="172"/>
      <c r="E22" s="172"/>
      <c r="F22" s="172"/>
      <c r="G22" s="172"/>
      <c r="H22" s="172"/>
    </row>
    <row r="23" spans="1:8" ht="15.75" customHeight="1">
      <c r="A23" s="119" t="s">
        <v>294</v>
      </c>
      <c r="B23" s="119"/>
      <c r="C23" s="173"/>
      <c r="D23" s="174"/>
      <c r="E23" s="174"/>
      <c r="F23" s="174"/>
      <c r="G23" s="174"/>
      <c r="H23" s="174"/>
    </row>
    <row r="24" spans="1:8" ht="15.75" customHeight="1">
      <c r="A24" s="119" t="s">
        <v>285</v>
      </c>
      <c r="B24" s="119"/>
      <c r="C24" s="175">
        <f aca="true" t="shared" si="2" ref="C24:H28">100*ROUND(C31/1000/C$6,5)</f>
        <v>54.949999999999996</v>
      </c>
      <c r="D24" s="175">
        <f t="shared" si="2"/>
        <v>0.084</v>
      </c>
      <c r="E24" s="175">
        <f t="shared" si="2"/>
        <v>18.881</v>
      </c>
      <c r="F24" s="175">
        <f t="shared" si="2"/>
        <v>84.11699999999999</v>
      </c>
      <c r="G24" s="175">
        <f t="shared" si="2"/>
        <v>99.366</v>
      </c>
      <c r="H24" s="175">
        <f t="shared" si="2"/>
        <v>46.79</v>
      </c>
    </row>
    <row r="25" spans="1:8" ht="15.75" customHeight="1">
      <c r="A25" s="119" t="s">
        <v>286</v>
      </c>
      <c r="B25" s="119"/>
      <c r="C25" s="175">
        <f t="shared" si="2"/>
        <v>23.999000000000002</v>
      </c>
      <c r="D25" s="175"/>
      <c r="E25" s="175">
        <f t="shared" si="2"/>
        <v>33.051</v>
      </c>
      <c r="F25" s="175"/>
      <c r="G25" s="175"/>
      <c r="H25" s="175">
        <f t="shared" si="2"/>
        <v>46.622</v>
      </c>
    </row>
    <row r="26" spans="1:8" ht="15.75" customHeight="1">
      <c r="A26" s="119" t="s">
        <v>287</v>
      </c>
      <c r="B26" s="119"/>
      <c r="C26" s="175">
        <f t="shared" si="2"/>
        <v>19.854</v>
      </c>
      <c r="D26" s="175">
        <f t="shared" si="2"/>
        <v>91.732</v>
      </c>
      <c r="E26" s="175">
        <f t="shared" si="2"/>
        <v>47.993</v>
      </c>
      <c r="F26" s="175">
        <f t="shared" si="2"/>
        <v>0.042</v>
      </c>
      <c r="G26" s="175">
        <f t="shared" si="2"/>
        <v>0.623</v>
      </c>
      <c r="H26" s="175">
        <f t="shared" si="2"/>
        <v>6.343</v>
      </c>
    </row>
    <row r="27" spans="1:8" ht="15.75" customHeight="1">
      <c r="A27" s="119" t="s">
        <v>288</v>
      </c>
      <c r="B27" s="119"/>
      <c r="C27" s="175">
        <f t="shared" si="2"/>
        <v>1.197</v>
      </c>
      <c r="D27" s="175">
        <f t="shared" si="2"/>
        <v>8.184</v>
      </c>
      <c r="E27" s="175">
        <f t="shared" si="2"/>
        <v>0.075</v>
      </c>
      <c r="F27" s="175">
        <f t="shared" si="2"/>
        <v>15.841</v>
      </c>
      <c r="G27" s="175">
        <f t="shared" si="2"/>
        <v>0.011000000000000001</v>
      </c>
      <c r="H27" s="175">
        <f t="shared" si="2"/>
        <v>0.245</v>
      </c>
    </row>
    <row r="28" spans="1:8" ht="12.75">
      <c r="A28" s="119"/>
      <c r="B28" s="119"/>
      <c r="C28" s="175">
        <f t="shared" si="2"/>
        <v>100</v>
      </c>
      <c r="D28" s="175">
        <f t="shared" si="2"/>
        <v>0</v>
      </c>
      <c r="E28" s="175">
        <f t="shared" si="2"/>
        <v>0</v>
      </c>
      <c r="F28" s="175">
        <f t="shared" si="2"/>
        <v>0</v>
      </c>
      <c r="G28" s="175">
        <f t="shared" si="2"/>
        <v>0</v>
      </c>
      <c r="H28" s="175">
        <f t="shared" si="2"/>
        <v>0</v>
      </c>
    </row>
    <row r="29" spans="1:8" ht="12.75">
      <c r="A29" s="119"/>
      <c r="B29" s="119"/>
      <c r="C29" s="119"/>
      <c r="D29" s="119"/>
      <c r="E29" s="119"/>
      <c r="F29" s="119"/>
      <c r="G29" s="119"/>
      <c r="H29" s="119"/>
    </row>
    <row r="30" spans="1:8" ht="12.75">
      <c r="A30" s="119" t="s">
        <v>296</v>
      </c>
      <c r="B30" s="119"/>
      <c r="C30" s="115">
        <f>SUM(D30:H30)</f>
        <v>384343</v>
      </c>
      <c r="D30" s="115">
        <f>SUM(D31:D34)</f>
        <v>37009</v>
      </c>
      <c r="E30" s="115">
        <f>SUM(E31:E34)</f>
        <v>66766</v>
      </c>
      <c r="F30" s="115">
        <f>SUM(F31:F34)</f>
        <v>7184</v>
      </c>
      <c r="G30" s="115">
        <f>SUM(G31:G34)</f>
        <v>122874</v>
      </c>
      <c r="H30" s="115">
        <f>SUM(H31:H34)</f>
        <v>150510</v>
      </c>
    </row>
    <row r="31" spans="1:8" ht="12.75">
      <c r="A31" s="119" t="s">
        <v>285</v>
      </c>
      <c r="B31" s="119"/>
      <c r="C31" s="115">
        <f>SUM(D31:H31)</f>
        <v>211198</v>
      </c>
      <c r="D31" s="115">
        <f>+'S10,11'!C13</f>
        <v>31</v>
      </c>
      <c r="E31" s="115">
        <f>+'S10,11'!E13</f>
        <v>12606</v>
      </c>
      <c r="F31" s="115">
        <f>+'S10,11'!F13</f>
        <v>6043</v>
      </c>
      <c r="G31" s="115">
        <f>+'S10,11'!G13</f>
        <v>122095</v>
      </c>
      <c r="H31" s="115">
        <f>+'S10,11'!H13</f>
        <v>70423</v>
      </c>
    </row>
    <row r="32" spans="1:8" ht="12.75">
      <c r="A32" s="119" t="s">
        <v>286</v>
      </c>
      <c r="B32" s="119"/>
      <c r="C32" s="115">
        <f>SUM(D32:H32)</f>
        <v>92238</v>
      </c>
      <c r="D32" s="115" t="str">
        <f>+'S10,11'!C14</f>
        <v>. </v>
      </c>
      <c r="E32" s="115">
        <f>+'S10,11'!E14</f>
        <v>22067</v>
      </c>
      <c r="F32" s="115" t="str">
        <f>+'S10,11'!F14</f>
        <v>. </v>
      </c>
      <c r="G32" s="115" t="str">
        <f>+'S10,11'!G14</f>
        <v>. </v>
      </c>
      <c r="H32" s="115">
        <f>+'S10,11'!H14</f>
        <v>70171</v>
      </c>
    </row>
    <row r="33" spans="1:8" ht="12.75">
      <c r="A33" s="119" t="s">
        <v>297</v>
      </c>
      <c r="B33" s="119"/>
      <c r="C33" s="115">
        <f>SUM(D33:H33)</f>
        <v>76308</v>
      </c>
      <c r="D33" s="115">
        <f>+'S10,11'!C15</f>
        <v>33949</v>
      </c>
      <c r="E33" s="115">
        <f>+'S10,11'!E15</f>
        <v>32043</v>
      </c>
      <c r="F33" s="115">
        <f>+'S10,11'!F15</f>
        <v>3</v>
      </c>
      <c r="G33" s="115">
        <f>+'S10,11'!G15</f>
        <v>766</v>
      </c>
      <c r="H33" s="115">
        <f>+'S10,11'!H15</f>
        <v>9547</v>
      </c>
    </row>
    <row r="34" spans="1:8" ht="12.75">
      <c r="A34" s="119" t="s">
        <v>298</v>
      </c>
      <c r="B34" s="119"/>
      <c r="C34" s="115">
        <f>SUM(D34:H34)</f>
        <v>4599</v>
      </c>
      <c r="D34" s="115">
        <f>+'S10,11'!C20</f>
        <v>3029</v>
      </c>
      <c r="E34" s="115">
        <f>+'S10,11'!E20</f>
        <v>50</v>
      </c>
      <c r="F34" s="115">
        <f>+'S10,11'!F20</f>
        <v>1138</v>
      </c>
      <c r="G34" s="115">
        <f>+'S10,11'!G20</f>
        <v>13</v>
      </c>
      <c r="H34" s="115">
        <f>+'S10,11'!H20</f>
        <v>369</v>
      </c>
    </row>
    <row r="35" spans="1:8" ht="12.75">
      <c r="A35" s="119"/>
      <c r="B35" s="119"/>
      <c r="C35" s="115">
        <f>SUM(D30:H30)</f>
        <v>384343</v>
      </c>
      <c r="D35" s="119"/>
      <c r="E35" s="119"/>
      <c r="F35" s="119"/>
      <c r="G35" s="119"/>
      <c r="H35" s="119"/>
    </row>
    <row r="36" spans="1:8" ht="12.75">
      <c r="A36" s="119"/>
      <c r="B36" s="119"/>
      <c r="C36" s="119"/>
      <c r="D36" s="119"/>
      <c r="E36" s="119"/>
      <c r="F36" s="119"/>
      <c r="G36" s="119"/>
      <c r="H36" s="119"/>
    </row>
    <row r="37" spans="1:8" s="4" customFormat="1" ht="12.75">
      <c r="A37" s="119" t="s">
        <v>299</v>
      </c>
      <c r="B37" s="119"/>
      <c r="C37" s="115">
        <f>+C35-C30</f>
        <v>0</v>
      </c>
      <c r="D37" s="115"/>
      <c r="E37" s="115"/>
      <c r="F37" s="115"/>
      <c r="G37" s="115"/>
      <c r="H37" s="115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5" r:id="rId1"/>
  <headerFooter alignWithMargins="0">
    <oddFooter>&amp;CNordel 1999&amp;R&amp;D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00390625" style="265" customWidth="1"/>
    <col min="2" max="3" width="9.7109375" style="265" customWidth="1"/>
    <col min="4" max="4" width="10.140625" style="265" customWidth="1"/>
    <col min="5" max="6" width="10.421875" style="265" bestFit="1" customWidth="1"/>
    <col min="7" max="7" width="9.8515625" style="265" bestFit="1" customWidth="1"/>
    <col min="8" max="8" width="11.28125" style="265" bestFit="1" customWidth="1"/>
    <col min="9" max="9" width="10.00390625" style="265" bestFit="1" customWidth="1"/>
    <col min="10" max="10" width="11.28125" style="265" bestFit="1" customWidth="1"/>
    <col min="11" max="11" width="10.421875" style="265" bestFit="1" customWidth="1"/>
    <col min="12" max="12" width="7.140625" style="265" customWidth="1"/>
    <col min="13" max="16384" width="9.140625" style="265" customWidth="1"/>
  </cols>
  <sheetData>
    <row r="1" spans="1:8" s="258" customFormat="1" ht="15">
      <c r="A1" s="257" t="s">
        <v>30</v>
      </c>
      <c r="B1" s="257" t="s">
        <v>504</v>
      </c>
      <c r="D1" s="262"/>
      <c r="E1" s="262"/>
      <c r="F1" s="262"/>
      <c r="G1" s="262"/>
      <c r="H1" s="263"/>
    </row>
    <row r="2" spans="1:8" s="258" customFormat="1" ht="15">
      <c r="A2" s="257"/>
      <c r="B2" s="257"/>
      <c r="D2" s="262"/>
      <c r="E2" s="262"/>
      <c r="F2" s="262"/>
      <c r="G2" s="262"/>
      <c r="H2" s="263"/>
    </row>
    <row r="3" ht="15">
      <c r="B3" s="257"/>
    </row>
    <row r="4" spans="2:11" ht="12.75">
      <c r="B4" s="2" t="s">
        <v>497</v>
      </c>
      <c r="C4" s="2" t="s">
        <v>497</v>
      </c>
      <c r="D4" s="2" t="s">
        <v>497</v>
      </c>
      <c r="E4" s="2" t="s">
        <v>497</v>
      </c>
      <c r="F4" s="2" t="s">
        <v>497</v>
      </c>
      <c r="G4" s="2" t="s">
        <v>497</v>
      </c>
      <c r="H4" s="2" t="s">
        <v>497</v>
      </c>
      <c r="I4" s="2" t="s">
        <v>497</v>
      </c>
      <c r="J4" s="2" t="s">
        <v>497</v>
      </c>
      <c r="K4" s="2" t="s">
        <v>497</v>
      </c>
    </row>
    <row r="5" spans="2:11" ht="13.5" thickBot="1">
      <c r="B5" s="17" t="s">
        <v>502</v>
      </c>
      <c r="C5" s="3" t="s">
        <v>499</v>
      </c>
      <c r="D5" s="17" t="s">
        <v>502</v>
      </c>
      <c r="E5" s="3" t="s">
        <v>501</v>
      </c>
      <c r="F5" s="17" t="s">
        <v>498</v>
      </c>
      <c r="G5" s="3" t="s">
        <v>499</v>
      </c>
      <c r="H5" s="17" t="s">
        <v>500</v>
      </c>
      <c r="I5" s="3" t="s">
        <v>505</v>
      </c>
      <c r="J5" s="17" t="s">
        <v>500</v>
      </c>
      <c r="K5" s="3" t="s">
        <v>501</v>
      </c>
    </row>
    <row r="6" spans="1:11" ht="15.75" customHeight="1">
      <c r="A6" s="265" t="s">
        <v>555</v>
      </c>
      <c r="B6" s="425">
        <v>21</v>
      </c>
      <c r="C6" s="426">
        <v>0</v>
      </c>
      <c r="D6" s="425">
        <v>779</v>
      </c>
      <c r="E6" s="426">
        <v>222</v>
      </c>
      <c r="F6" s="425">
        <v>95</v>
      </c>
      <c r="G6" s="426">
        <v>397</v>
      </c>
      <c r="H6" s="425">
        <v>100</v>
      </c>
      <c r="I6" s="426">
        <v>173</v>
      </c>
      <c r="J6" s="425">
        <v>54</v>
      </c>
      <c r="K6" s="426">
        <v>150</v>
      </c>
    </row>
    <row r="7" spans="1:11" ht="15.75" customHeight="1">
      <c r="A7" s="265" t="s">
        <v>566</v>
      </c>
      <c r="B7" s="427">
        <v>24</v>
      </c>
      <c r="C7" s="428">
        <v>0</v>
      </c>
      <c r="D7" s="427">
        <v>595</v>
      </c>
      <c r="E7" s="428">
        <v>177</v>
      </c>
      <c r="F7" s="427">
        <v>67</v>
      </c>
      <c r="G7" s="428">
        <v>421</v>
      </c>
      <c r="H7" s="427">
        <v>110</v>
      </c>
      <c r="I7" s="428">
        <v>104</v>
      </c>
      <c r="J7" s="427">
        <v>29</v>
      </c>
      <c r="K7" s="428">
        <v>172</v>
      </c>
    </row>
    <row r="8" spans="1:11" ht="15.75" customHeight="1">
      <c r="A8" s="265" t="s">
        <v>556</v>
      </c>
      <c r="B8" s="427">
        <v>13</v>
      </c>
      <c r="C8" s="428">
        <v>3</v>
      </c>
      <c r="D8" s="427">
        <v>980</v>
      </c>
      <c r="E8" s="428">
        <v>43</v>
      </c>
      <c r="F8" s="427">
        <v>60</v>
      </c>
      <c r="G8" s="428">
        <v>442</v>
      </c>
      <c r="H8" s="427">
        <v>155</v>
      </c>
      <c r="I8" s="428">
        <v>46</v>
      </c>
      <c r="J8" s="427">
        <v>71</v>
      </c>
      <c r="K8" s="428">
        <v>72</v>
      </c>
    </row>
    <row r="9" spans="1:11" ht="15.75" customHeight="1">
      <c r="A9" s="265" t="s">
        <v>557</v>
      </c>
      <c r="B9" s="427">
        <v>20</v>
      </c>
      <c r="C9" s="428">
        <v>0</v>
      </c>
      <c r="D9" s="427">
        <v>932</v>
      </c>
      <c r="E9" s="428">
        <v>136</v>
      </c>
      <c r="F9" s="427">
        <v>38</v>
      </c>
      <c r="G9" s="428">
        <v>519</v>
      </c>
      <c r="H9" s="427">
        <v>270</v>
      </c>
      <c r="I9" s="428">
        <v>18</v>
      </c>
      <c r="J9" s="427">
        <v>166</v>
      </c>
      <c r="K9" s="428">
        <v>10</v>
      </c>
    </row>
    <row r="10" spans="1:11" ht="15.75" customHeight="1">
      <c r="A10" s="265" t="s">
        <v>558</v>
      </c>
      <c r="B10" s="427">
        <v>22</v>
      </c>
      <c r="C10" s="428">
        <v>0</v>
      </c>
      <c r="D10" s="427">
        <v>719</v>
      </c>
      <c r="E10" s="428">
        <v>280</v>
      </c>
      <c r="F10" s="427">
        <v>40</v>
      </c>
      <c r="G10" s="428">
        <v>794</v>
      </c>
      <c r="H10" s="427">
        <v>186</v>
      </c>
      <c r="I10" s="428">
        <v>1</v>
      </c>
      <c r="J10" s="427">
        <v>261</v>
      </c>
      <c r="K10" s="428">
        <v>10</v>
      </c>
    </row>
    <row r="11" spans="1:11" ht="15.75" customHeight="1">
      <c r="A11" s="265" t="s">
        <v>559</v>
      </c>
      <c r="B11" s="427">
        <v>3</v>
      </c>
      <c r="C11" s="428">
        <v>0</v>
      </c>
      <c r="D11" s="427">
        <v>411</v>
      </c>
      <c r="E11" s="428">
        <v>563</v>
      </c>
      <c r="F11" s="427">
        <v>30</v>
      </c>
      <c r="G11" s="428">
        <v>618</v>
      </c>
      <c r="H11" s="427">
        <v>367</v>
      </c>
      <c r="I11" s="428">
        <v>0</v>
      </c>
      <c r="J11" s="427">
        <v>257</v>
      </c>
      <c r="K11" s="428">
        <v>1</v>
      </c>
    </row>
    <row r="12" spans="1:11" ht="15.75" customHeight="1">
      <c r="A12" s="265" t="s">
        <v>560</v>
      </c>
      <c r="B12" s="427">
        <v>0</v>
      </c>
      <c r="C12" s="428">
        <v>11</v>
      </c>
      <c r="D12" s="427">
        <v>99</v>
      </c>
      <c r="E12" s="428">
        <v>1381</v>
      </c>
      <c r="F12" s="427">
        <v>14</v>
      </c>
      <c r="G12" s="428">
        <v>1124</v>
      </c>
      <c r="H12" s="427">
        <v>412</v>
      </c>
      <c r="I12" s="428">
        <v>0</v>
      </c>
      <c r="J12" s="427">
        <v>421</v>
      </c>
      <c r="K12" s="428">
        <v>1</v>
      </c>
    </row>
    <row r="13" spans="1:11" ht="15.75" customHeight="1">
      <c r="A13" s="265" t="s">
        <v>561</v>
      </c>
      <c r="B13" s="427">
        <v>0</v>
      </c>
      <c r="C13" s="428">
        <v>49</v>
      </c>
      <c r="D13" s="427">
        <v>18</v>
      </c>
      <c r="E13" s="428">
        <v>1506</v>
      </c>
      <c r="F13" s="427">
        <v>37</v>
      </c>
      <c r="G13" s="428">
        <v>769</v>
      </c>
      <c r="H13" s="427">
        <v>247</v>
      </c>
      <c r="I13" s="428">
        <v>57</v>
      </c>
      <c r="J13" s="427">
        <v>309</v>
      </c>
      <c r="K13" s="428">
        <v>83</v>
      </c>
    </row>
    <row r="14" spans="1:11" ht="15.75" customHeight="1">
      <c r="A14" s="265" t="s">
        <v>562</v>
      </c>
      <c r="B14" s="427">
        <v>0</v>
      </c>
      <c r="C14" s="428">
        <v>36</v>
      </c>
      <c r="D14" s="427">
        <v>152</v>
      </c>
      <c r="E14" s="428">
        <v>700</v>
      </c>
      <c r="F14" s="427">
        <v>67</v>
      </c>
      <c r="G14" s="428">
        <v>559</v>
      </c>
      <c r="H14" s="427">
        <v>186</v>
      </c>
      <c r="I14" s="428">
        <v>82</v>
      </c>
      <c r="J14" s="427">
        <v>102</v>
      </c>
      <c r="K14" s="428">
        <v>144</v>
      </c>
    </row>
    <row r="15" spans="1:11" ht="15.75" customHeight="1">
      <c r="A15" s="265" t="s">
        <v>563</v>
      </c>
      <c r="B15" s="427">
        <v>0</v>
      </c>
      <c r="C15" s="428">
        <v>3</v>
      </c>
      <c r="D15" s="427">
        <v>681</v>
      </c>
      <c r="E15" s="428">
        <v>97</v>
      </c>
      <c r="F15" s="427">
        <v>129</v>
      </c>
      <c r="G15" s="428">
        <v>367</v>
      </c>
      <c r="H15" s="427">
        <v>239</v>
      </c>
      <c r="I15" s="428">
        <v>45</v>
      </c>
      <c r="J15" s="427">
        <v>102</v>
      </c>
      <c r="K15" s="428">
        <v>257</v>
      </c>
    </row>
    <row r="16" spans="1:11" ht="15.75" customHeight="1">
      <c r="A16" s="265" t="s">
        <v>564</v>
      </c>
      <c r="B16" s="427">
        <v>0</v>
      </c>
      <c r="C16" s="428">
        <v>5</v>
      </c>
      <c r="D16" s="427">
        <v>254</v>
      </c>
      <c r="E16" s="428">
        <v>458</v>
      </c>
      <c r="F16" s="427">
        <v>72</v>
      </c>
      <c r="G16" s="428">
        <v>402</v>
      </c>
      <c r="H16" s="427">
        <v>285</v>
      </c>
      <c r="I16" s="428">
        <v>14</v>
      </c>
      <c r="J16" s="427">
        <v>206</v>
      </c>
      <c r="K16" s="428">
        <v>191</v>
      </c>
    </row>
    <row r="17" spans="1:11" ht="15.75" customHeight="1" thickBot="1">
      <c r="A17" s="265" t="s">
        <v>565</v>
      </c>
      <c r="B17" s="429">
        <v>1</v>
      </c>
      <c r="C17" s="430">
        <v>0</v>
      </c>
      <c r="D17" s="429">
        <v>309</v>
      </c>
      <c r="E17" s="430">
        <v>341</v>
      </c>
      <c r="F17" s="429">
        <v>176</v>
      </c>
      <c r="G17" s="430">
        <v>325</v>
      </c>
      <c r="H17" s="429">
        <v>202</v>
      </c>
      <c r="I17" s="430">
        <v>82</v>
      </c>
      <c r="J17" s="429">
        <v>68</v>
      </c>
      <c r="K17" s="430">
        <v>523</v>
      </c>
    </row>
    <row r="20" spans="1:12" s="309" customFormat="1" ht="12.75">
      <c r="A20" s="309" t="s">
        <v>291</v>
      </c>
      <c r="B20" s="309">
        <f>SUM(B6:B17)</f>
        <v>104</v>
      </c>
      <c r="C20" s="309">
        <f aca="true" t="shared" si="0" ref="C20:K20">SUM(C6:C17)</f>
        <v>107</v>
      </c>
      <c r="D20" s="309">
        <f t="shared" si="0"/>
        <v>5929</v>
      </c>
      <c r="E20" s="309">
        <f t="shared" si="0"/>
        <v>5904</v>
      </c>
      <c r="F20" s="309">
        <f t="shared" si="0"/>
        <v>825</v>
      </c>
      <c r="G20" s="309">
        <f t="shared" si="0"/>
        <v>6737</v>
      </c>
      <c r="H20" s="309">
        <f t="shared" si="0"/>
        <v>2759</v>
      </c>
      <c r="I20" s="309">
        <f t="shared" si="0"/>
        <v>622</v>
      </c>
      <c r="J20" s="309">
        <f t="shared" si="0"/>
        <v>2046</v>
      </c>
      <c r="K20" s="309">
        <f t="shared" si="0"/>
        <v>1614</v>
      </c>
      <c r="L20" s="394">
        <f>SUM(B20:K20)</f>
        <v>26647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4" r:id="rId1"/>
  <headerFooter alignWithMargins="0">
    <oddFooter>&amp;CNordel 1999&amp;R&amp;D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28125" style="0" customWidth="1"/>
    <col min="2" max="2" width="33.57421875" style="0" customWidth="1"/>
    <col min="3" max="3" width="10.00390625" style="117" bestFit="1" customWidth="1"/>
    <col min="4" max="4" width="8.7109375" style="117" customWidth="1"/>
    <col min="5" max="5" width="9.28125" style="117" bestFit="1" customWidth="1"/>
    <col min="6" max="6" width="8.7109375" style="117" customWidth="1"/>
    <col min="7" max="7" width="1.8515625" style="0" customWidth="1"/>
    <col min="8" max="8" width="8.7109375" style="117" customWidth="1"/>
    <col min="9" max="9" width="1.8515625" style="117" customWidth="1"/>
    <col min="10" max="10" width="9.8515625" style="151" customWidth="1"/>
    <col min="11" max="15" width="12.140625" style="0" customWidth="1"/>
  </cols>
  <sheetData>
    <row r="1" spans="1:11" s="28" customFormat="1" ht="15.75">
      <c r="A1" s="257" t="s">
        <v>32</v>
      </c>
      <c r="B1" s="257" t="s">
        <v>506</v>
      </c>
      <c r="C1" s="219"/>
      <c r="D1" s="220"/>
      <c r="E1" s="220"/>
      <c r="F1" s="220"/>
      <c r="G1" s="262"/>
      <c r="H1" s="220"/>
      <c r="I1" s="220"/>
      <c r="J1" s="221"/>
      <c r="K1" s="258"/>
    </row>
    <row r="2" spans="1:11" ht="12.75">
      <c r="A2" s="265"/>
      <c r="B2" s="265"/>
      <c r="C2" s="231"/>
      <c r="D2" s="231"/>
      <c r="E2" s="231"/>
      <c r="F2" s="231"/>
      <c r="G2" s="265"/>
      <c r="H2" s="231"/>
      <c r="I2" s="231"/>
      <c r="J2" s="256"/>
      <c r="K2" s="265"/>
    </row>
    <row r="3" spans="1:11" ht="12.75">
      <c r="A3" s="265"/>
      <c r="B3" s="265"/>
      <c r="C3" s="252"/>
      <c r="D3" s="252"/>
      <c r="E3" s="252"/>
      <c r="F3" s="252"/>
      <c r="G3" s="305"/>
      <c r="H3" s="252"/>
      <c r="I3" s="252"/>
      <c r="J3" s="431"/>
      <c r="K3" s="265"/>
    </row>
    <row r="4" spans="1:14" s="11" customFormat="1" ht="12.75">
      <c r="A4" s="295"/>
      <c r="B4" s="264" t="s">
        <v>64</v>
      </c>
      <c r="C4" s="2" t="s">
        <v>313</v>
      </c>
      <c r="D4" s="2" t="s">
        <v>50</v>
      </c>
      <c r="E4" s="2" t="s">
        <v>314</v>
      </c>
      <c r="F4" s="2" t="s">
        <v>315</v>
      </c>
      <c r="G4" s="2"/>
      <c r="H4" s="2" t="s">
        <v>316</v>
      </c>
      <c r="I4" s="252"/>
      <c r="J4" s="252" t="s">
        <v>54</v>
      </c>
      <c r="K4" s="265"/>
      <c r="L4"/>
      <c r="M4"/>
      <c r="N4"/>
    </row>
    <row r="5" spans="1:11" ht="15.75" customHeight="1">
      <c r="A5" s="265"/>
      <c r="B5" t="s">
        <v>507</v>
      </c>
      <c r="C5" s="433">
        <f>+ROUND(C20/C$19,2)</f>
        <v>0.29</v>
      </c>
      <c r="D5" s="433">
        <v>0.24</v>
      </c>
      <c r="E5" s="433">
        <f>(E20/E$19)</f>
        <v>0.09343473537172124</v>
      </c>
      <c r="F5" s="434">
        <f>+ROUND(F20/F$19,2)</f>
        <v>0.34</v>
      </c>
      <c r="G5" s="435"/>
      <c r="H5" s="434">
        <f>+ROUND(H20/H$19,2)</f>
        <v>0.31</v>
      </c>
      <c r="I5" s="436"/>
      <c r="J5" s="433">
        <f>+ROUND(J20/J$19,2)</f>
        <v>0.3</v>
      </c>
      <c r="K5" s="265"/>
    </row>
    <row r="6" spans="1:11" ht="15.75" customHeight="1">
      <c r="A6" s="265"/>
      <c r="B6" t="s">
        <v>508</v>
      </c>
      <c r="C6" s="433">
        <f>+ROUND(C21/C$19,2)</f>
        <v>0.3</v>
      </c>
      <c r="D6" s="433">
        <f>+ROUND(D21/D$19,2)</f>
        <v>0.59</v>
      </c>
      <c r="E6" s="433">
        <f>(E21/E$19)</f>
        <v>0.7595840446996741</v>
      </c>
      <c r="F6" s="437">
        <f>+ROUND(F21/F$19,2)</f>
        <v>0.44</v>
      </c>
      <c r="G6" s="438"/>
      <c r="H6" s="437">
        <f>+ROUND(H21/H$19,2)</f>
        <v>0.45</v>
      </c>
      <c r="I6" s="439"/>
      <c r="J6" s="433">
        <f>+ROUND(J21/J$19,2)</f>
        <v>0.47</v>
      </c>
      <c r="K6" s="265"/>
    </row>
    <row r="7" spans="1:11" ht="15.75" customHeight="1">
      <c r="A7" s="265"/>
      <c r="B7" t="s">
        <v>509</v>
      </c>
      <c r="C7" s="433">
        <v>0.3</v>
      </c>
      <c r="D7" s="433">
        <f>+ROUND(D22/D$19,2)</f>
        <v>0.16</v>
      </c>
      <c r="E7" s="433">
        <f>(E22/E$19)</f>
        <v>0.09033059133943815</v>
      </c>
      <c r="F7" s="437">
        <f>+ROUND(F22/F$19,2)</f>
        <v>0.2</v>
      </c>
      <c r="G7" s="435"/>
      <c r="H7" s="437">
        <v>0.19</v>
      </c>
      <c r="I7" s="436"/>
      <c r="J7" s="433">
        <f>+ROUND(J22/J$19,2)</f>
        <v>0.2</v>
      </c>
      <c r="K7" s="265"/>
    </row>
    <row r="8" spans="1:11" ht="15.75" customHeight="1">
      <c r="A8" s="265"/>
      <c r="B8" t="s">
        <v>510</v>
      </c>
      <c r="C8" s="433">
        <f>+ROUND(C23/C$19,2)</f>
        <v>0.11</v>
      </c>
      <c r="D8" s="433">
        <f>+ROUND(D23/D$19,2)</f>
        <v>0.01</v>
      </c>
      <c r="E8" s="433">
        <f>(E23/E$19)</f>
        <v>0.056650628589166536</v>
      </c>
      <c r="F8" s="437">
        <v>0.02</v>
      </c>
      <c r="G8" s="440"/>
      <c r="H8" s="437">
        <f>+ROUND(H23/H$19,2)</f>
        <v>0.05</v>
      </c>
      <c r="I8" s="441"/>
      <c r="J8" s="433">
        <f>+ROUND(J23/J$19,2)</f>
        <v>0.03</v>
      </c>
      <c r="K8" s="265"/>
    </row>
    <row r="9" spans="1:11" ht="12.75">
      <c r="A9" s="265"/>
      <c r="B9" s="265"/>
      <c r="C9" s="442"/>
      <c r="D9" s="442"/>
      <c r="E9" s="442"/>
      <c r="F9" s="442"/>
      <c r="G9" s="443"/>
      <c r="H9" s="432"/>
      <c r="I9" s="442"/>
      <c r="J9" s="444"/>
      <c r="K9" s="265"/>
    </row>
    <row r="10" spans="1:11" ht="12.75">
      <c r="A10" s="265"/>
      <c r="B10" s="277" t="s">
        <v>293</v>
      </c>
      <c r="C10" s="432">
        <f>SUM(C5:C8)</f>
        <v>0.9999999999999999</v>
      </c>
      <c r="D10" s="432">
        <f>SUM(D5:D8)</f>
        <v>1</v>
      </c>
      <c r="E10" s="432">
        <f>SUM(E5:E8)</f>
        <v>1</v>
      </c>
      <c r="F10" s="432">
        <f>SUM(F5:F8)</f>
        <v>1</v>
      </c>
      <c r="G10" s="302"/>
      <c r="H10" s="432">
        <f>SUM(H5:H8)</f>
        <v>1</v>
      </c>
      <c r="I10" s="252"/>
      <c r="J10" s="432">
        <f>SUM(J5:J8)</f>
        <v>1</v>
      </c>
      <c r="K10" s="265"/>
    </row>
    <row r="11" spans="1:11" ht="12.75">
      <c r="A11" s="265"/>
      <c r="B11" s="265"/>
      <c r="C11" s="252"/>
      <c r="D11" s="252"/>
      <c r="E11" s="252"/>
      <c r="F11" s="252"/>
      <c r="G11" s="302"/>
      <c r="H11" s="252"/>
      <c r="I11" s="252"/>
      <c r="J11" s="431"/>
      <c r="K11" s="265"/>
    </row>
    <row r="12" spans="1:14" s="28" customFormat="1" ht="15.75">
      <c r="A12" s="257" t="s">
        <v>34</v>
      </c>
      <c r="B12" s="257" t="s">
        <v>524</v>
      </c>
      <c r="C12" s="320"/>
      <c r="D12" s="220"/>
      <c r="E12" s="220"/>
      <c r="F12" s="220"/>
      <c r="G12" s="445"/>
      <c r="H12" s="220"/>
      <c r="I12" s="220"/>
      <c r="J12" s="221"/>
      <c r="K12" s="265"/>
      <c r="L12"/>
      <c r="M12"/>
      <c r="N12"/>
    </row>
    <row r="13" spans="1:11" ht="15">
      <c r="A13" s="265"/>
      <c r="B13" s="257"/>
      <c r="C13" s="252"/>
      <c r="D13" s="252"/>
      <c r="E13" s="252"/>
      <c r="F13" s="252"/>
      <c r="G13" s="302"/>
      <c r="H13" s="252"/>
      <c r="I13" s="252"/>
      <c r="J13" s="431"/>
      <c r="K13" s="265"/>
    </row>
    <row r="14" spans="1:11" s="17" customFormat="1" ht="12.75">
      <c r="A14" s="304"/>
      <c r="B14" s="304"/>
      <c r="C14" s="17" t="s">
        <v>313</v>
      </c>
      <c r="D14" s="222" t="s">
        <v>50</v>
      </c>
      <c r="E14" s="17" t="s">
        <v>314</v>
      </c>
      <c r="F14" s="17" t="s">
        <v>315</v>
      </c>
      <c r="G14" s="405"/>
      <c r="H14" s="17" t="s">
        <v>316</v>
      </c>
      <c r="I14" s="222"/>
      <c r="J14" s="223" t="s">
        <v>54</v>
      </c>
      <c r="K14" s="446"/>
    </row>
    <row r="15" spans="1:11" ht="15.75" customHeight="1">
      <c r="A15" s="265"/>
      <c r="B15" s="1" t="s">
        <v>282</v>
      </c>
      <c r="C15" s="241">
        <f>+'S21,22,23'!D42</f>
        <v>34844</v>
      </c>
      <c r="D15" s="241">
        <f>+'S21,22,23'!E42</f>
        <v>77890</v>
      </c>
      <c r="E15" s="241">
        <f>+'S21,22,23'!F42</f>
        <v>7184</v>
      </c>
      <c r="F15" s="239">
        <f>+'S21,22,23'!G42</f>
        <v>120991</v>
      </c>
      <c r="G15" s="447"/>
      <c r="H15" s="239">
        <f>+'S21,22,23'!H42</f>
        <v>142922</v>
      </c>
      <c r="I15" s="448"/>
      <c r="J15" s="238">
        <f>SUM(C15:H15)</f>
        <v>383831</v>
      </c>
      <c r="K15" s="449"/>
    </row>
    <row r="16" spans="1:11" ht="15.75" customHeight="1">
      <c r="A16" s="265"/>
      <c r="B16" t="s">
        <v>511</v>
      </c>
      <c r="C16" s="236" t="s">
        <v>60</v>
      </c>
      <c r="D16" s="241">
        <v>80</v>
      </c>
      <c r="E16" s="241">
        <v>276</v>
      </c>
      <c r="F16" s="239">
        <v>4475</v>
      </c>
      <c r="G16" s="447"/>
      <c r="H16" s="239">
        <v>1700</v>
      </c>
      <c r="I16" s="242" t="s">
        <v>82</v>
      </c>
      <c r="J16" s="238">
        <f>SUM(C16:H16)</f>
        <v>6531</v>
      </c>
      <c r="K16" s="265"/>
    </row>
    <row r="17" spans="1:11" ht="15.75" customHeight="1">
      <c r="A17" s="265"/>
      <c r="B17" s="1" t="s">
        <v>512</v>
      </c>
      <c r="C17" s="241">
        <f>+C15</f>
        <v>34844</v>
      </c>
      <c r="D17" s="241">
        <f>+D15-D16</f>
        <v>77810</v>
      </c>
      <c r="E17" s="241">
        <f>+E15-E16</f>
        <v>6908</v>
      </c>
      <c r="F17" s="239">
        <f>+F15-F16</f>
        <v>116516</v>
      </c>
      <c r="G17" s="447"/>
      <c r="H17" s="237">
        <f>+H15-H16</f>
        <v>141222</v>
      </c>
      <c r="I17" s="235"/>
      <c r="J17" s="238">
        <f aca="true" t="shared" si="0" ref="J17:J24">SUM(C17:H17)</f>
        <v>377300</v>
      </c>
      <c r="K17" s="265"/>
    </row>
    <row r="18" spans="1:11" ht="15.75" customHeight="1">
      <c r="A18" s="265"/>
      <c r="B18" t="s">
        <v>513</v>
      </c>
      <c r="C18" s="241">
        <v>2300</v>
      </c>
      <c r="D18" s="450">
        <v>2700</v>
      </c>
      <c r="E18" s="241">
        <v>465</v>
      </c>
      <c r="F18" s="239">
        <v>10084</v>
      </c>
      <c r="G18" s="451"/>
      <c r="H18" s="239">
        <v>10550</v>
      </c>
      <c r="I18" s="240"/>
      <c r="J18" s="238">
        <f t="shared" si="0"/>
        <v>26099</v>
      </c>
      <c r="K18" s="265"/>
    </row>
    <row r="19" spans="1:11" ht="15.75" customHeight="1">
      <c r="A19" s="265"/>
      <c r="B19" s="1" t="s">
        <v>514</v>
      </c>
      <c r="C19" s="241">
        <f aca="true" t="shared" si="1" ref="C19:H19">+C17-C18</f>
        <v>32544</v>
      </c>
      <c r="D19" s="241">
        <f t="shared" si="1"/>
        <v>75110</v>
      </c>
      <c r="E19" s="241">
        <f t="shared" si="1"/>
        <v>6443</v>
      </c>
      <c r="F19" s="239">
        <f t="shared" si="1"/>
        <v>106432</v>
      </c>
      <c r="G19" s="447"/>
      <c r="H19" s="237">
        <f t="shared" si="1"/>
        <v>130672</v>
      </c>
      <c r="I19" s="235"/>
      <c r="J19" s="238">
        <f t="shared" si="0"/>
        <v>351201</v>
      </c>
      <c r="K19" s="265"/>
    </row>
    <row r="20" spans="1:16" s="117" customFormat="1" ht="15.75" customHeight="1">
      <c r="A20" s="231"/>
      <c r="B20" s="3" t="s">
        <v>515</v>
      </c>
      <c r="C20" s="241">
        <v>9600</v>
      </c>
      <c r="D20" s="241">
        <v>18670</v>
      </c>
      <c r="E20" s="241">
        <v>602</v>
      </c>
      <c r="F20" s="239">
        <v>36395</v>
      </c>
      <c r="G20" s="447"/>
      <c r="H20" s="239">
        <v>40100</v>
      </c>
      <c r="I20" s="240"/>
      <c r="J20" s="238">
        <f t="shared" si="0"/>
        <v>105367</v>
      </c>
      <c r="K20" s="329"/>
      <c r="L20" s="116"/>
      <c r="M20" s="116"/>
      <c r="N20" s="116"/>
      <c r="O20" s="116"/>
      <c r="P20" s="116"/>
    </row>
    <row r="21" spans="1:11" ht="15.75" customHeight="1">
      <c r="A21" s="265"/>
      <c r="B21" t="s">
        <v>516</v>
      </c>
      <c r="C21" s="241">
        <v>9800</v>
      </c>
      <c r="D21" s="241">
        <v>44168</v>
      </c>
      <c r="E21" s="241">
        <v>4894</v>
      </c>
      <c r="F21" s="239">
        <v>46937</v>
      </c>
      <c r="G21" s="447"/>
      <c r="H21" s="237">
        <v>59200</v>
      </c>
      <c r="I21" s="235"/>
      <c r="J21" s="238">
        <f t="shared" si="0"/>
        <v>164999</v>
      </c>
      <c r="K21" s="265"/>
    </row>
    <row r="22" spans="1:11" ht="15.75" customHeight="1">
      <c r="A22" s="265"/>
      <c r="B22" s="3" t="s">
        <v>517</v>
      </c>
      <c r="C22" s="241">
        <v>9700</v>
      </c>
      <c r="D22" s="241">
        <v>11672</v>
      </c>
      <c r="E22" s="241">
        <v>582</v>
      </c>
      <c r="F22" s="239">
        <v>21500</v>
      </c>
      <c r="G22" s="447"/>
      <c r="H22" s="239">
        <v>25200</v>
      </c>
      <c r="I22" s="240"/>
      <c r="J22" s="238">
        <f t="shared" si="0"/>
        <v>68654</v>
      </c>
      <c r="K22" s="265"/>
    </row>
    <row r="23" spans="2:10" s="265" customFormat="1" ht="15.75" customHeight="1">
      <c r="B23" s="3" t="s">
        <v>518</v>
      </c>
      <c r="C23" s="241">
        <v>3444</v>
      </c>
      <c r="D23" s="241">
        <v>600</v>
      </c>
      <c r="E23" s="241">
        <v>365</v>
      </c>
      <c r="F23" s="239">
        <v>1600</v>
      </c>
      <c r="G23" s="447"/>
      <c r="H23" s="237">
        <v>6172</v>
      </c>
      <c r="I23" s="235"/>
      <c r="J23" s="238">
        <f t="shared" si="0"/>
        <v>12181</v>
      </c>
    </row>
    <row r="24" spans="1:11" ht="15.75" customHeight="1">
      <c r="A24" s="265"/>
      <c r="B24" s="1" t="s">
        <v>519</v>
      </c>
      <c r="C24" s="452">
        <v>5.327</v>
      </c>
      <c r="D24" s="452">
        <v>5.166</v>
      </c>
      <c r="E24" s="452">
        <v>0.277</v>
      </c>
      <c r="F24" s="453">
        <v>4.46</v>
      </c>
      <c r="G24" s="454"/>
      <c r="H24" s="453">
        <v>8.861</v>
      </c>
      <c r="I24" s="455"/>
      <c r="J24" s="456">
        <f t="shared" si="0"/>
        <v>24.091</v>
      </c>
      <c r="K24" s="265"/>
    </row>
    <row r="25" spans="1:11" ht="16.5" customHeight="1">
      <c r="A25" s="265"/>
      <c r="B25" s="1" t="s">
        <v>520</v>
      </c>
      <c r="C25" s="241">
        <f>+C17/C24</f>
        <v>6541.01745823165</v>
      </c>
      <c r="D25" s="241">
        <f aca="true" t="shared" si="2" ref="D25:J25">+D17/D24</f>
        <v>15061.943476577622</v>
      </c>
      <c r="E25" s="241">
        <f t="shared" si="2"/>
        <v>24938.628158844764</v>
      </c>
      <c r="F25" s="239">
        <f t="shared" si="2"/>
        <v>26124.663677130044</v>
      </c>
      <c r="G25" s="447"/>
      <c r="H25" s="228">
        <f t="shared" si="2"/>
        <v>15937.47883986006</v>
      </c>
      <c r="I25" s="457"/>
      <c r="J25" s="233">
        <f t="shared" si="2"/>
        <v>15661.450334149682</v>
      </c>
      <c r="K25" s="265"/>
    </row>
    <row r="26" spans="1:11" ht="16.5" customHeight="1">
      <c r="A26" s="265"/>
      <c r="B26" s="117" t="s">
        <v>521</v>
      </c>
      <c r="C26" s="241">
        <v>34747</v>
      </c>
      <c r="D26" s="241">
        <v>76504</v>
      </c>
      <c r="E26" s="241">
        <v>6029</v>
      </c>
      <c r="F26" s="239">
        <v>115715</v>
      </c>
      <c r="G26" s="447"/>
      <c r="H26" s="239">
        <v>141630</v>
      </c>
      <c r="I26" s="240"/>
      <c r="J26" s="238">
        <f>SUM(C26:I26)</f>
        <v>374625</v>
      </c>
      <c r="K26" s="265"/>
    </row>
    <row r="27" spans="1:11" ht="16.5" customHeight="1">
      <c r="A27" s="265"/>
      <c r="B27" s="117" t="s">
        <v>522</v>
      </c>
      <c r="C27" s="458">
        <f>+C17/C26-1</f>
        <v>0.0027916079085963386</v>
      </c>
      <c r="D27" s="458">
        <f>+D17/D26-1</f>
        <v>0.01707100282338181</v>
      </c>
      <c r="E27" s="458">
        <f>+E17/E26-1</f>
        <v>0.14579532260739758</v>
      </c>
      <c r="F27" s="459">
        <f>+F17/F26-1</f>
        <v>0.006922179492719227</v>
      </c>
      <c r="G27" s="460"/>
      <c r="H27" s="459">
        <f>+H17/H26-1</f>
        <v>-0.0028807456047447166</v>
      </c>
      <c r="I27" s="457"/>
      <c r="J27" s="458">
        <f>+J17/J26-1</f>
        <v>0.007140473807140557</v>
      </c>
      <c r="K27" s="265"/>
    </row>
    <row r="28" spans="1:11" ht="12.75">
      <c r="A28" s="265"/>
      <c r="B28" s="309"/>
      <c r="C28" s="231"/>
      <c r="D28" s="231"/>
      <c r="E28" s="231"/>
      <c r="F28" s="231"/>
      <c r="G28" s="265"/>
      <c r="H28" s="231"/>
      <c r="I28" s="231"/>
      <c r="J28" s="231"/>
      <c r="K28" s="265"/>
    </row>
    <row r="29" spans="1:11" ht="12.75" hidden="1">
      <c r="A29" s="265"/>
      <c r="B29" s="309"/>
      <c r="C29" s="329">
        <f>+C19-SUM(C20:C23)</f>
        <v>0</v>
      </c>
      <c r="D29" s="329">
        <f>+D19-SUM(D20:D23)</f>
        <v>0</v>
      </c>
      <c r="E29" s="329">
        <f>+E19-SUM(E20:E23)</f>
        <v>0</v>
      </c>
      <c r="F29" s="329">
        <f>+F19-SUM(F20:F23)</f>
        <v>0</v>
      </c>
      <c r="G29" s="265"/>
      <c r="H29" s="329">
        <f>+H19-SUM(H20:H23)</f>
        <v>0</v>
      </c>
      <c r="I29" s="231"/>
      <c r="J29" s="329">
        <f>+J19-SUM(J20:J23)</f>
        <v>0</v>
      </c>
      <c r="K29" s="265"/>
    </row>
    <row r="30" spans="1:11" ht="12.75">
      <c r="A30" s="265"/>
      <c r="B30" s="265"/>
      <c r="C30" s="329"/>
      <c r="D30" s="329"/>
      <c r="E30" s="329"/>
      <c r="F30" s="329"/>
      <c r="G30" s="329"/>
      <c r="H30" s="329"/>
      <c r="I30" s="329"/>
      <c r="J30" s="329"/>
      <c r="K30" s="265"/>
    </row>
    <row r="31" spans="1:11" ht="12.75">
      <c r="A31" s="265"/>
      <c r="B31" s="507" t="s">
        <v>523</v>
      </c>
      <c r="C31" s="231"/>
      <c r="D31" s="461"/>
      <c r="E31" s="231"/>
      <c r="F31" s="461"/>
      <c r="G31" s="265"/>
      <c r="H31" s="231"/>
      <c r="I31" s="231"/>
      <c r="J31" s="256"/>
      <c r="K31" s="265"/>
    </row>
    <row r="32" spans="1:11" ht="12.75">
      <c r="A32" s="265"/>
      <c r="B32" s="265"/>
      <c r="C32" s="231"/>
      <c r="D32" s="461"/>
      <c r="E32" s="231"/>
      <c r="F32" s="461"/>
      <c r="G32" s="265"/>
      <c r="H32" s="231"/>
      <c r="I32" s="231"/>
      <c r="J32" s="256"/>
      <c r="K32" s="265"/>
    </row>
    <row r="33" spans="1:11" ht="12.75">
      <c r="A33" s="265"/>
      <c r="B33" s="265"/>
      <c r="C33" s="231"/>
      <c r="D33" s="461"/>
      <c r="E33" s="231"/>
      <c r="F33" s="461"/>
      <c r="G33" s="265"/>
      <c r="H33" s="231"/>
      <c r="I33" s="231"/>
      <c r="J33" s="256"/>
      <c r="K33" s="265"/>
    </row>
    <row r="34" spans="2:10" ht="12.75" hidden="1">
      <c r="B34" s="4" t="s">
        <v>87</v>
      </c>
      <c r="C34" s="116">
        <f>+C19-SUM(C20:C23)</f>
        <v>0</v>
      </c>
      <c r="D34" s="116">
        <f>+D19-SUM(D20:D23)</f>
        <v>0</v>
      </c>
      <c r="E34" s="116">
        <f>+E19-SUM(E20:E23)</f>
        <v>0</v>
      </c>
      <c r="F34" s="116">
        <f>+F19-SUM(F20:F23)</f>
        <v>0</v>
      </c>
      <c r="H34" s="116">
        <f>+H19-SUM(H20:H23)</f>
        <v>0</v>
      </c>
      <c r="J34" s="116">
        <f>+J19-SUM(J20:J23)</f>
        <v>0</v>
      </c>
    </row>
    <row r="35" spans="2:10" ht="12.75">
      <c r="B35" s="119" t="s">
        <v>292</v>
      </c>
      <c r="C35" s="116">
        <f>+C19-SUM(C20:C23)</f>
        <v>0</v>
      </c>
      <c r="D35" s="116">
        <f>+D19-SUM(D20:D23)</f>
        <v>0</v>
      </c>
      <c r="E35" s="115">
        <f>+E19-SUM(E20:E23)</f>
        <v>0</v>
      </c>
      <c r="F35" s="116">
        <f>+F19-SUM(F20:F23)</f>
        <v>0</v>
      </c>
      <c r="G35" s="119"/>
      <c r="H35" s="116">
        <f>+H19-SUM(H20:H23)</f>
        <v>0</v>
      </c>
      <c r="J35" s="116">
        <f>+J19-SUM(J20:J23)</f>
        <v>0</v>
      </c>
    </row>
    <row r="37" ht="12.75">
      <c r="A37" s="119"/>
    </row>
    <row r="38" ht="12.75">
      <c r="A38" s="119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8" r:id="rId1"/>
  <headerFooter alignWithMargins="0">
    <oddFooter>&amp;CNordel 1999&amp;R&amp;D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00390625" style="265" bestFit="1" customWidth="1"/>
    <col min="2" max="2" width="12.421875" style="265" customWidth="1"/>
    <col min="3" max="3" width="9.421875" style="265" customWidth="1"/>
    <col min="4" max="4" width="9.57421875" style="265" bestFit="1" customWidth="1"/>
    <col min="5" max="5" width="8.8515625" style="265" bestFit="1" customWidth="1"/>
    <col min="6" max="6" width="9.57421875" style="265" bestFit="1" customWidth="1"/>
    <col min="7" max="7" width="10.57421875" style="265" bestFit="1" customWidth="1"/>
    <col min="8" max="9" width="12.140625" style="265" customWidth="1"/>
    <col min="10" max="12" width="9.421875" style="265" customWidth="1"/>
    <col min="13" max="13" width="12.140625" style="265" customWidth="1"/>
    <col min="14" max="16384" width="9.140625" style="265" customWidth="1"/>
  </cols>
  <sheetData>
    <row r="1" spans="1:9" s="258" customFormat="1" ht="15">
      <c r="A1" s="257" t="s">
        <v>35</v>
      </c>
      <c r="B1" s="257" t="s">
        <v>525</v>
      </c>
      <c r="E1" s="262"/>
      <c r="F1" s="262"/>
      <c r="G1" s="262"/>
      <c r="H1" s="262"/>
      <c r="I1" s="263"/>
    </row>
    <row r="2" spans="3:7" ht="15">
      <c r="C2" s="257"/>
      <c r="D2" s="304"/>
      <c r="E2" s="304"/>
      <c r="F2" s="304"/>
      <c r="G2" s="304"/>
    </row>
    <row r="3" spans="3:7" ht="15">
      <c r="C3" s="257"/>
      <c r="D3" s="304"/>
      <c r="E3" s="304"/>
      <c r="F3" s="304"/>
      <c r="G3" s="304"/>
    </row>
    <row r="4" spans="2:12" s="295" customFormat="1" ht="12.75">
      <c r="B4" s="462"/>
      <c r="C4" s="17" t="s">
        <v>313</v>
      </c>
      <c r="D4" s="17" t="s">
        <v>50</v>
      </c>
      <c r="E4" s="17" t="s">
        <v>314</v>
      </c>
      <c r="F4" s="17" t="s">
        <v>315</v>
      </c>
      <c r="G4" s="17" t="s">
        <v>316</v>
      </c>
      <c r="J4" s="463"/>
      <c r="L4" s="463"/>
    </row>
    <row r="5" spans="2:7" ht="12.75">
      <c r="B5" s="265">
        <v>1990</v>
      </c>
      <c r="C5" s="464">
        <v>31.125</v>
      </c>
      <c r="D5" s="464">
        <v>62.158</v>
      </c>
      <c r="E5" s="464">
        <v>4.263</v>
      </c>
      <c r="F5" s="464">
        <v>99.249</v>
      </c>
      <c r="G5" s="464">
        <v>130.38</v>
      </c>
    </row>
    <row r="6" spans="2:7" ht="12.75">
      <c r="B6" s="265">
        <v>1991</v>
      </c>
      <c r="C6" s="464">
        <v>32.119</v>
      </c>
      <c r="D6" s="464">
        <v>62.162</v>
      </c>
      <c r="E6" s="464">
        <v>4.23</v>
      </c>
      <c r="F6" s="464">
        <v>100.259</v>
      </c>
      <c r="G6" s="464">
        <v>132.895</v>
      </c>
    </row>
    <row r="7" spans="2:7" ht="12.75">
      <c r="B7" s="265">
        <v>1992</v>
      </c>
      <c r="C7" s="464">
        <v>32.503</v>
      </c>
      <c r="D7" s="464">
        <v>63.069</v>
      </c>
      <c r="E7" s="464">
        <v>4.32</v>
      </c>
      <c r="F7" s="464">
        <v>100.052</v>
      </c>
      <c r="G7" s="464">
        <v>130.461</v>
      </c>
    </row>
    <row r="8" spans="2:7" ht="12.75">
      <c r="B8" s="265">
        <v>1993</v>
      </c>
      <c r="C8" s="464">
        <v>33.071</v>
      </c>
      <c r="D8" s="464">
        <v>65.398</v>
      </c>
      <c r="E8" s="464">
        <v>4.501</v>
      </c>
      <c r="F8" s="464">
        <v>104.103</v>
      </c>
      <c r="G8" s="464">
        <v>133.017</v>
      </c>
    </row>
    <row r="9" spans="2:7" ht="12.75">
      <c r="B9" s="265">
        <v>1994</v>
      </c>
      <c r="C9" s="464">
        <v>33.201</v>
      </c>
      <c r="D9" s="464">
        <v>68.129</v>
      </c>
      <c r="E9" s="464">
        <v>4.536</v>
      </c>
      <c r="F9" s="464">
        <v>108.299</v>
      </c>
      <c r="G9" s="464">
        <v>134</v>
      </c>
    </row>
    <row r="10" spans="2:7" ht="12.75">
      <c r="B10" s="265">
        <v>1995</v>
      </c>
      <c r="C10" s="464">
        <v>33.544</v>
      </c>
      <c r="D10" s="464">
        <v>68.861</v>
      </c>
      <c r="E10" s="464">
        <v>4.704</v>
      </c>
      <c r="F10" s="464">
        <v>111.121</v>
      </c>
      <c r="G10" s="464">
        <v>136.953</v>
      </c>
    </row>
    <row r="11" spans="2:7" ht="12.75">
      <c r="B11" s="265">
        <v>1996</v>
      </c>
      <c r="C11" s="464">
        <v>34.783</v>
      </c>
      <c r="D11" s="464">
        <v>69.955</v>
      </c>
      <c r="E11" s="464">
        <v>4.788</v>
      </c>
      <c r="F11" s="464">
        <v>110.697</v>
      </c>
      <c r="G11" s="464">
        <v>140.438</v>
      </c>
    </row>
    <row r="12" spans="2:7" ht="12.75">
      <c r="B12" s="265">
        <v>1997</v>
      </c>
      <c r="C12" s="403">
        <v>34.48</v>
      </c>
      <c r="D12" s="403">
        <v>73.532</v>
      </c>
      <c r="E12" s="403">
        <v>5.242</v>
      </c>
      <c r="F12" s="403">
        <v>111.415</v>
      </c>
      <c r="G12" s="403">
        <v>140.119</v>
      </c>
    </row>
    <row r="13" spans="2:13" s="304" customFormat="1" ht="12.75">
      <c r="B13" s="265">
        <v>1998</v>
      </c>
      <c r="C13" s="403">
        <v>34.747</v>
      </c>
      <c r="D13" s="403">
        <v>76.352</v>
      </c>
      <c r="E13" s="403">
        <v>6.029</v>
      </c>
      <c r="F13" s="403">
        <v>115.715</v>
      </c>
      <c r="G13" s="403">
        <v>141.63</v>
      </c>
      <c r="H13" s="412"/>
      <c r="I13" s="265"/>
      <c r="J13" s="265"/>
      <c r="K13" s="265"/>
      <c r="L13" s="265"/>
      <c r="M13" s="265"/>
    </row>
    <row r="14" spans="2:13" s="304" customFormat="1" ht="12.75">
      <c r="B14" s="265">
        <v>1999</v>
      </c>
      <c r="C14" s="403">
        <v>34.844</v>
      </c>
      <c r="D14" s="403">
        <v>77.81</v>
      </c>
      <c r="E14" s="403">
        <v>6.908</v>
      </c>
      <c r="F14" s="403">
        <v>116.516</v>
      </c>
      <c r="G14" s="403">
        <v>141.222</v>
      </c>
      <c r="H14" s="412"/>
      <c r="I14" s="265"/>
      <c r="J14" s="265"/>
      <c r="K14" s="265"/>
      <c r="L14" s="265"/>
      <c r="M14" s="265"/>
    </row>
    <row r="15" spans="1:13" s="304" customFormat="1" ht="12.75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</row>
    <row r="16" spans="1:13" s="299" customFormat="1" ht="12.75" hidden="1">
      <c r="A16" s="309" t="s">
        <v>87</v>
      </c>
      <c r="B16" s="309"/>
      <c r="C16" s="309">
        <f>SUM(C5:C13)</f>
        <v>299.57300000000004</v>
      </c>
      <c r="D16" s="309">
        <f>SUM(D5:D13)</f>
        <v>609.616</v>
      </c>
      <c r="E16" s="309">
        <f>SUM(E5:E13)</f>
        <v>42.613</v>
      </c>
      <c r="F16" s="309">
        <f>SUM(F5:F13)</f>
        <v>960.91</v>
      </c>
      <c r="G16" s="309">
        <f>SUM(G5:G13)</f>
        <v>1219.893</v>
      </c>
      <c r="H16" s="309"/>
      <c r="I16" s="309"/>
      <c r="J16" s="309"/>
      <c r="K16" s="309"/>
      <c r="L16" s="309"/>
      <c r="M16" s="309"/>
    </row>
    <row r="18" spans="1:9" s="258" customFormat="1" ht="15">
      <c r="A18" s="257" t="s">
        <v>36</v>
      </c>
      <c r="B18" s="257" t="s">
        <v>526</v>
      </c>
      <c r="E18" s="262"/>
      <c r="F18" s="262"/>
      <c r="G18" s="262"/>
      <c r="H18" s="262"/>
      <c r="I18" s="263"/>
    </row>
    <row r="19" ht="15">
      <c r="C19" s="257"/>
    </row>
    <row r="20" s="309" customFormat="1" ht="15">
      <c r="C20" s="257"/>
    </row>
    <row r="21" spans="2:7" ht="12.75">
      <c r="B21" s="462"/>
      <c r="C21" s="17" t="s">
        <v>313</v>
      </c>
      <c r="D21" s="17" t="s">
        <v>50</v>
      </c>
      <c r="E21" s="17" t="s">
        <v>314</v>
      </c>
      <c r="F21" s="17" t="s">
        <v>315</v>
      </c>
      <c r="G21" s="17" t="s">
        <v>316</v>
      </c>
    </row>
    <row r="22" spans="2:7" ht="12.75">
      <c r="B22" s="265">
        <v>1990</v>
      </c>
      <c r="C22" s="329">
        <v>6048</v>
      </c>
      <c r="D22" s="329">
        <v>12468</v>
      </c>
      <c r="E22" s="329">
        <v>15054</v>
      </c>
      <c r="F22" s="329">
        <v>23433</v>
      </c>
      <c r="G22" s="329">
        <v>15221</v>
      </c>
    </row>
    <row r="23" spans="2:7" ht="12.75">
      <c r="B23" s="265">
        <v>1991</v>
      </c>
      <c r="C23" s="329">
        <v>6232</v>
      </c>
      <c r="D23" s="329">
        <v>12400</v>
      </c>
      <c r="E23" s="329">
        <v>16400</v>
      </c>
      <c r="F23" s="329">
        <v>23743</v>
      </c>
      <c r="G23" s="329">
        <v>15374</v>
      </c>
    </row>
    <row r="24" spans="2:7" ht="12.75">
      <c r="B24" s="265">
        <v>1992</v>
      </c>
      <c r="C24" s="329">
        <v>6293</v>
      </c>
      <c r="D24" s="329">
        <v>12509</v>
      </c>
      <c r="E24" s="329">
        <v>16615</v>
      </c>
      <c r="F24" s="329">
        <v>23343</v>
      </c>
      <c r="G24" s="329">
        <v>15009</v>
      </c>
    </row>
    <row r="25" spans="2:7" ht="12.75">
      <c r="B25" s="265">
        <v>1993</v>
      </c>
      <c r="C25" s="329">
        <v>6387</v>
      </c>
      <c r="D25" s="329">
        <v>12929</v>
      </c>
      <c r="E25" s="329">
        <v>17053</v>
      </c>
      <c r="F25" s="329">
        <v>23984</v>
      </c>
      <c r="G25" s="329">
        <v>15214</v>
      </c>
    </row>
    <row r="26" spans="2:7" ht="12.75">
      <c r="B26" s="265">
        <v>1994</v>
      </c>
      <c r="C26" s="329">
        <v>6385</v>
      </c>
      <c r="D26" s="329">
        <v>13359</v>
      </c>
      <c r="E26" s="329">
        <v>15120</v>
      </c>
      <c r="F26" s="329">
        <v>25186</v>
      </c>
      <c r="G26" s="329">
        <v>15208</v>
      </c>
    </row>
    <row r="27" spans="2:7" ht="12.75">
      <c r="B27" s="265">
        <v>1995</v>
      </c>
      <c r="C27" s="329">
        <v>6400</v>
      </c>
      <c r="D27" s="329">
        <v>13494</v>
      </c>
      <c r="E27" s="329">
        <v>17618</v>
      </c>
      <c r="F27" s="329">
        <v>25557</v>
      </c>
      <c r="G27" s="329">
        <v>15498</v>
      </c>
    </row>
    <row r="28" spans="2:7" ht="12.75">
      <c r="B28" s="265">
        <v>1996</v>
      </c>
      <c r="C28" s="329">
        <v>6563</v>
      </c>
      <c r="D28" s="329">
        <v>13654</v>
      </c>
      <c r="E28" s="329">
        <v>17733</v>
      </c>
      <c r="F28" s="329">
        <v>25268</v>
      </c>
      <c r="G28" s="329">
        <v>15867</v>
      </c>
    </row>
    <row r="29" spans="2:7" ht="12.75">
      <c r="B29" s="265">
        <v>1997</v>
      </c>
      <c r="C29" s="329">
        <v>6506</v>
      </c>
      <c r="D29" s="329">
        <v>14305</v>
      </c>
      <c r="E29" s="329">
        <v>19414.814814814814</v>
      </c>
      <c r="F29" s="329">
        <v>25298.592188919163</v>
      </c>
      <c r="G29" s="329">
        <v>15830.866568749292</v>
      </c>
    </row>
    <row r="30" spans="2:7" ht="12.75">
      <c r="B30" s="265">
        <v>1998</v>
      </c>
      <c r="C30" s="329">
        <v>6556.037735849057</v>
      </c>
      <c r="D30" s="329">
        <v>14814.124951493986</v>
      </c>
      <c r="E30" s="329">
        <v>21923.63636363636</v>
      </c>
      <c r="F30" s="329">
        <v>26114.87248928007</v>
      </c>
      <c r="G30" s="329">
        <v>15996.159927716288</v>
      </c>
    </row>
    <row r="31" spans="2:7" ht="12.75">
      <c r="B31" s="265">
        <v>1999</v>
      </c>
      <c r="C31" s="329">
        <v>6541</v>
      </c>
      <c r="D31" s="329">
        <v>15062</v>
      </c>
      <c r="E31" s="329">
        <v>24935</v>
      </c>
      <c r="F31" s="329">
        <v>26125</v>
      </c>
      <c r="G31" s="329">
        <v>15937</v>
      </c>
    </row>
    <row r="32" spans="3:8" s="309" customFormat="1" ht="12.75" hidden="1">
      <c r="C32" s="394"/>
      <c r="D32" s="394"/>
      <c r="E32" s="394"/>
      <c r="F32" s="394"/>
      <c r="G32" s="394"/>
      <c r="H32" s="309">
        <f>SUM(G22:G31)</f>
        <v>155155.02649646558</v>
      </c>
    </row>
    <row r="33" spans="3:7" s="309" customFormat="1" ht="12.75">
      <c r="C33" s="394"/>
      <c r="D33" s="394"/>
      <c r="E33" s="394"/>
      <c r="F33" s="394"/>
      <c r="G33" s="394"/>
    </row>
    <row r="34" spans="1:13" s="304" customFormat="1" ht="12.7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</row>
    <row r="36" spans="1:9" s="258" customFormat="1" ht="15">
      <c r="A36" s="257" t="s">
        <v>37</v>
      </c>
      <c r="B36" s="257" t="s">
        <v>527</v>
      </c>
      <c r="E36" s="262"/>
      <c r="F36" s="262"/>
      <c r="G36" s="262"/>
      <c r="H36" s="262"/>
      <c r="I36" s="263"/>
    </row>
    <row r="37" spans="3:8" ht="12.75">
      <c r="C37" s="343"/>
      <c r="D37" s="305"/>
      <c r="E37" s="305"/>
      <c r="F37" s="305"/>
      <c r="G37" s="305"/>
      <c r="H37" s="305"/>
    </row>
    <row r="38" spans="3:8" ht="12.75">
      <c r="C38" s="343"/>
      <c r="D38" s="305"/>
      <c r="E38" s="305"/>
      <c r="F38" s="305"/>
      <c r="G38" s="305"/>
      <c r="H38" s="305"/>
    </row>
    <row r="39" spans="1:12" s="295" customFormat="1" ht="12.75">
      <c r="A39" s="462"/>
      <c r="B39" s="462"/>
      <c r="C39" s="462"/>
      <c r="D39" s="17" t="s">
        <v>313</v>
      </c>
      <c r="E39" s="17" t="s">
        <v>50</v>
      </c>
      <c r="F39" s="17" t="s">
        <v>314</v>
      </c>
      <c r="G39" s="17" t="s">
        <v>315</v>
      </c>
      <c r="H39" s="17" t="s">
        <v>316</v>
      </c>
      <c r="I39" s="421" t="s">
        <v>54</v>
      </c>
      <c r="J39" s="463"/>
      <c r="L39" s="463"/>
    </row>
    <row r="40" spans="2:9" ht="12.75">
      <c r="B40" s="1" t="s">
        <v>531</v>
      </c>
      <c r="D40" s="313">
        <f>+'S10,11'!C12</f>
        <v>37009</v>
      </c>
      <c r="E40" s="313">
        <f>+'S10,11'!E12</f>
        <v>66766</v>
      </c>
      <c r="F40" s="313">
        <f>+'S10,11'!F12</f>
        <v>7184</v>
      </c>
      <c r="G40" s="313">
        <f>+'S10,11'!G12</f>
        <v>122874</v>
      </c>
      <c r="H40" s="313">
        <f>+'S10,11'!H12</f>
        <v>150510</v>
      </c>
      <c r="I40" s="332">
        <f>SUM(D40:H40)</f>
        <v>384343</v>
      </c>
    </row>
    <row r="41" spans="2:9" ht="12.75">
      <c r="B41" s="1" t="s">
        <v>532</v>
      </c>
      <c r="D41" s="313">
        <f>+'S16'!C18</f>
        <v>-2165</v>
      </c>
      <c r="E41" s="313">
        <f>+'S16'!D18</f>
        <v>11124</v>
      </c>
      <c r="F41" s="313"/>
      <c r="G41" s="313">
        <f>+'S16'!E18</f>
        <v>-1883</v>
      </c>
      <c r="H41" s="313">
        <f>+'S16'!F18</f>
        <v>-7588</v>
      </c>
      <c r="I41" s="332">
        <f>SUM(D41:H41)</f>
        <v>-512</v>
      </c>
    </row>
    <row r="42" spans="2:9" ht="12.75">
      <c r="B42" s="1" t="s">
        <v>533</v>
      </c>
      <c r="D42" s="313">
        <f>SUM(D40:D41)</f>
        <v>34844</v>
      </c>
      <c r="E42" s="313">
        <f>SUM(E40:E41)</f>
        <v>77890</v>
      </c>
      <c r="F42" s="313">
        <f>SUM(F40:F41)</f>
        <v>7184</v>
      </c>
      <c r="G42" s="313">
        <f>SUM(G40:G41)</f>
        <v>120991</v>
      </c>
      <c r="H42" s="313">
        <f>SUM(H40:H41)</f>
        <v>142922</v>
      </c>
      <c r="I42" s="332">
        <f>SUM(D42:H42)</f>
        <v>383831</v>
      </c>
    </row>
    <row r="43" spans="2:9" ht="12.75">
      <c r="B43" s="117" t="s">
        <v>528</v>
      </c>
      <c r="D43" s="313">
        <f>+'S10,11'!C22</f>
        <v>39040</v>
      </c>
      <c r="E43" s="313">
        <f>+'S10,11'!E22</f>
        <v>67324</v>
      </c>
      <c r="F43" s="313">
        <f>+'S10,11'!F22</f>
        <v>6277</v>
      </c>
      <c r="G43" s="313">
        <f>+'S10,11'!G22</f>
        <v>116953</v>
      </c>
      <c r="H43" s="313">
        <f>+'S10,11'!H22</f>
        <v>154340</v>
      </c>
      <c r="I43" s="332">
        <f>SUM(D43:H43)</f>
        <v>383934</v>
      </c>
    </row>
    <row r="44" spans="2:9" ht="12.75">
      <c r="B44" s="117" t="s">
        <v>529</v>
      </c>
      <c r="D44" s="313">
        <v>-4293</v>
      </c>
      <c r="E44" s="313">
        <v>9307</v>
      </c>
      <c r="F44" s="313"/>
      <c r="G44" s="313">
        <v>3678</v>
      </c>
      <c r="H44" s="313">
        <v>-10810</v>
      </c>
      <c r="I44" s="465">
        <f>SUM(D44:H44)</f>
        <v>-2118</v>
      </c>
    </row>
    <row r="45" spans="2:9" ht="12.75">
      <c r="B45" s="117" t="s">
        <v>530</v>
      </c>
      <c r="D45" s="313">
        <f aca="true" t="shared" si="0" ref="D45:I45">SUM(D43:D44)</f>
        <v>34747</v>
      </c>
      <c r="E45" s="313">
        <f t="shared" si="0"/>
        <v>76631</v>
      </c>
      <c r="F45" s="313">
        <f t="shared" si="0"/>
        <v>6277</v>
      </c>
      <c r="G45" s="313">
        <f t="shared" si="0"/>
        <v>120631</v>
      </c>
      <c r="H45" s="313">
        <f t="shared" si="0"/>
        <v>143530</v>
      </c>
      <c r="I45" s="466">
        <f t="shared" si="0"/>
        <v>381816</v>
      </c>
    </row>
    <row r="46" spans="3:9" ht="12.75">
      <c r="C46" s="467"/>
      <c r="D46" s="468"/>
      <c r="E46" s="468"/>
      <c r="F46" s="468"/>
      <c r="G46" s="468"/>
      <c r="H46" s="468"/>
      <c r="I46" s="469"/>
    </row>
    <row r="47" spans="4:9" ht="12.75">
      <c r="D47" s="305"/>
      <c r="E47" s="305"/>
      <c r="F47" s="305"/>
      <c r="G47" s="305"/>
      <c r="H47" s="305"/>
      <c r="I47" s="304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2" r:id="rId2"/>
  <headerFooter alignWithMargins="0">
    <oddFooter>&amp;CNordel 1999&amp;R&amp;D &amp;T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90" zoomScaleNormal="90" zoomScalePageLayoutView="0" workbookViewId="0" topLeftCell="A1">
      <selection activeCell="A19" sqref="A19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5" width="8.7109375" style="2" customWidth="1"/>
    <col min="6" max="6" width="8.7109375" style="71" customWidth="1"/>
    <col min="7" max="7" width="8.7109375" style="2" customWidth="1"/>
    <col min="8" max="8" width="9.28125" style="0" customWidth="1"/>
    <col min="9" max="9" width="12.140625" style="0" customWidth="1"/>
    <col min="10" max="10" width="4.57421875" style="0" customWidth="1"/>
    <col min="11" max="12" width="12.140625" style="0" customWidth="1"/>
  </cols>
  <sheetData>
    <row r="1" spans="1:8" s="28" customFormat="1" ht="15">
      <c r="A1" s="257" t="s">
        <v>39</v>
      </c>
      <c r="B1" s="257" t="s">
        <v>534</v>
      </c>
      <c r="C1" s="258"/>
      <c r="D1" s="262"/>
      <c r="E1" s="262"/>
      <c r="F1" s="470"/>
      <c r="G1" s="219"/>
      <c r="H1" s="258"/>
    </row>
    <row r="2" spans="1:8" s="28" customFormat="1" ht="15">
      <c r="A2" s="257"/>
      <c r="B2" s="257"/>
      <c r="C2" s="258"/>
      <c r="D2" s="262"/>
      <c r="E2" s="262"/>
      <c r="F2" s="470"/>
      <c r="G2" s="219"/>
      <c r="H2" s="258"/>
    </row>
    <row r="3" spans="1:8" ht="12.75">
      <c r="A3" s="265"/>
      <c r="B3" s="265"/>
      <c r="C3" s="265"/>
      <c r="D3" s="265"/>
      <c r="E3" s="265"/>
      <c r="F3" s="231"/>
      <c r="G3" s="231"/>
      <c r="H3" s="265"/>
    </row>
    <row r="4" spans="1:8" s="2" customFormat="1" ht="12.75">
      <c r="A4" s="305"/>
      <c r="B4" s="462"/>
      <c r="C4" s="17" t="s">
        <v>313</v>
      </c>
      <c r="D4" s="17" t="s">
        <v>50</v>
      </c>
      <c r="E4" s="17" t="s">
        <v>314</v>
      </c>
      <c r="F4" s="17" t="s">
        <v>315</v>
      </c>
      <c r="G4" s="17" t="s">
        <v>316</v>
      </c>
      <c r="H4" s="305"/>
    </row>
    <row r="5" spans="1:8" ht="15.75" customHeight="1">
      <c r="A5" s="265"/>
      <c r="B5" s="252">
        <v>1990</v>
      </c>
      <c r="C5" s="471">
        <v>751</v>
      </c>
      <c r="D5" s="471">
        <v>1130</v>
      </c>
      <c r="E5" s="471">
        <v>90</v>
      </c>
      <c r="F5" s="471">
        <v>877</v>
      </c>
      <c r="G5" s="471">
        <v>2080</v>
      </c>
      <c r="H5" s="265"/>
    </row>
    <row r="6" spans="1:8" ht="15.75" customHeight="1">
      <c r="A6" s="265"/>
      <c r="B6" s="252">
        <v>1991</v>
      </c>
      <c r="C6" s="471">
        <v>831</v>
      </c>
      <c r="D6" s="471">
        <v>1111</v>
      </c>
      <c r="E6" s="471">
        <v>89</v>
      </c>
      <c r="F6" s="471">
        <v>932</v>
      </c>
      <c r="G6" s="471">
        <v>2135</v>
      </c>
      <c r="H6" s="265"/>
    </row>
    <row r="7" spans="1:8" ht="15.75" customHeight="1">
      <c r="A7" s="265"/>
      <c r="B7" s="252">
        <v>1992</v>
      </c>
      <c r="C7" s="471">
        <v>792</v>
      </c>
      <c r="D7" s="471">
        <v>1096</v>
      </c>
      <c r="E7" s="471">
        <v>91</v>
      </c>
      <c r="F7" s="471">
        <v>917</v>
      </c>
      <c r="G7" s="471">
        <v>2061</v>
      </c>
      <c r="H7" s="265"/>
    </row>
    <row r="8" spans="1:8" ht="15.75" customHeight="1">
      <c r="A8" s="265"/>
      <c r="B8" s="252">
        <v>1993</v>
      </c>
      <c r="C8" s="471">
        <v>815</v>
      </c>
      <c r="D8" s="471">
        <v>1137</v>
      </c>
      <c r="E8" s="471">
        <v>91</v>
      </c>
      <c r="F8" s="471">
        <v>939</v>
      </c>
      <c r="G8" s="471">
        <v>2056</v>
      </c>
      <c r="H8" s="265"/>
    </row>
    <row r="9" spans="1:8" ht="15.75" customHeight="1">
      <c r="A9" s="265"/>
      <c r="B9" s="252">
        <v>1994</v>
      </c>
      <c r="C9" s="471">
        <v>844</v>
      </c>
      <c r="D9" s="471">
        <v>1215</v>
      </c>
      <c r="E9" s="471">
        <v>93</v>
      </c>
      <c r="F9" s="471">
        <v>973</v>
      </c>
      <c r="G9" s="471">
        <v>2195</v>
      </c>
      <c r="H9" s="265"/>
    </row>
    <row r="10" spans="1:8" ht="15.75" customHeight="1">
      <c r="A10" s="265"/>
      <c r="B10" s="252">
        <v>1995</v>
      </c>
      <c r="C10" s="471">
        <v>837</v>
      </c>
      <c r="D10" s="471">
        <v>1192</v>
      </c>
      <c r="E10" s="471">
        <v>95</v>
      </c>
      <c r="F10" s="471">
        <v>1023</v>
      </c>
      <c r="G10" s="471">
        <v>2203</v>
      </c>
      <c r="H10" s="265"/>
    </row>
    <row r="11" spans="1:8" ht="15.75" customHeight="1">
      <c r="A11" s="265"/>
      <c r="B11" s="252">
        <v>1996</v>
      </c>
      <c r="C11" s="471">
        <v>945</v>
      </c>
      <c r="D11" s="471">
        <v>1246</v>
      </c>
      <c r="E11" s="471">
        <v>98</v>
      </c>
      <c r="F11" s="471">
        <v>982</v>
      </c>
      <c r="G11" s="471">
        <v>2267</v>
      </c>
      <c r="H11" s="265"/>
    </row>
    <row r="12" spans="1:8" ht="15.75" customHeight="1">
      <c r="A12" s="265"/>
      <c r="B12" s="252">
        <v>1997</v>
      </c>
      <c r="C12" s="471">
        <v>877</v>
      </c>
      <c r="D12" s="471">
        <v>1282</v>
      </c>
      <c r="E12" s="471">
        <v>105</v>
      </c>
      <c r="F12" s="471">
        <v>1043</v>
      </c>
      <c r="G12" s="471">
        <v>2176</v>
      </c>
      <c r="H12" s="265"/>
    </row>
    <row r="13" spans="1:8" ht="15.75" customHeight="1">
      <c r="A13" s="265"/>
      <c r="B13" s="252">
        <v>1998</v>
      </c>
      <c r="C13" s="471">
        <v>855</v>
      </c>
      <c r="D13" s="471">
        <v>1300</v>
      </c>
      <c r="E13" s="471">
        <v>113</v>
      </c>
      <c r="F13" s="471">
        <v>1104</v>
      </c>
      <c r="G13" s="471">
        <v>2227</v>
      </c>
      <c r="H13" s="265"/>
    </row>
    <row r="14" spans="1:8" ht="15.75" customHeight="1">
      <c r="A14" s="265"/>
      <c r="B14" s="252">
        <v>1999</v>
      </c>
      <c r="C14" s="471">
        <v>839</v>
      </c>
      <c r="D14" s="471">
        <v>1310</v>
      </c>
      <c r="E14" s="471">
        <v>122</v>
      </c>
      <c r="F14" s="471">
        <v>1124</v>
      </c>
      <c r="G14" s="471">
        <v>2215</v>
      </c>
      <c r="H14" s="265"/>
    </row>
    <row r="15" spans="1:8" ht="12.75">
      <c r="A15" s="265"/>
      <c r="B15" s="265"/>
      <c r="C15" s="265"/>
      <c r="D15" s="265"/>
      <c r="E15" s="265"/>
      <c r="F15" s="231"/>
      <c r="G15" s="265"/>
      <c r="H15" s="265"/>
    </row>
    <row r="16" spans="1:8" ht="12.75">
      <c r="A16" s="265"/>
      <c r="B16" s="265"/>
      <c r="C16" s="265"/>
      <c r="D16" s="265"/>
      <c r="E16" s="265"/>
      <c r="F16" s="231"/>
      <c r="G16" s="265"/>
      <c r="H16" s="265"/>
    </row>
    <row r="17" spans="2:7" ht="12.75" hidden="1">
      <c r="B17" t="s">
        <v>169</v>
      </c>
      <c r="C17"/>
      <c r="D17"/>
      <c r="E17"/>
      <c r="F17" s="117"/>
      <c r="G17"/>
    </row>
    <row r="18" spans="2:7" ht="12.75" hidden="1">
      <c r="B18" t="s">
        <v>170</v>
      </c>
      <c r="C18"/>
      <c r="D18"/>
      <c r="E18"/>
      <c r="F18" s="117"/>
      <c r="G18"/>
    </row>
    <row r="20" spans="3:7" s="4" customFormat="1" ht="12.75">
      <c r="C20" s="15"/>
      <c r="D20" s="15"/>
      <c r="E20" s="15"/>
      <c r="F20" s="71"/>
      <c r="G20" s="15"/>
    </row>
    <row r="21" spans="2:8" s="4" customFormat="1" ht="12.75">
      <c r="B21" s="118" t="s">
        <v>291</v>
      </c>
      <c r="C21" s="4">
        <f>SUM(C5:C14)</f>
        <v>8386</v>
      </c>
      <c r="D21" s="4">
        <f>SUM(D5:D14)</f>
        <v>12019</v>
      </c>
      <c r="E21" s="4">
        <f>SUM(E5:E14)</f>
        <v>987</v>
      </c>
      <c r="F21" s="117">
        <f>SUM(F5:F14)</f>
        <v>9914</v>
      </c>
      <c r="G21" s="4">
        <f>SUM(G5:G14)</f>
        <v>21615</v>
      </c>
      <c r="H21" s="4">
        <f>SUM(C21:G21)</f>
        <v>52921</v>
      </c>
    </row>
    <row r="23" spans="3:7" s="265" customFormat="1" ht="12.75">
      <c r="C23" s="305"/>
      <c r="D23" s="305"/>
      <c r="E23" s="305"/>
      <c r="F23" s="252"/>
      <c r="G23" s="305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2"/>
  <headerFooter alignWithMargins="0">
    <oddFooter>&amp;CNordel 1999&amp;R&amp;D &amp;T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57421875" style="265" customWidth="1"/>
    <col min="2" max="2" width="12.57421875" style="265" customWidth="1"/>
    <col min="3" max="3" width="12.140625" style="265" customWidth="1"/>
    <col min="4" max="4" width="2.57421875" style="265" customWidth="1"/>
    <col min="5" max="5" width="12.140625" style="265" customWidth="1"/>
    <col min="6" max="6" width="2.57421875" style="265" customWidth="1"/>
    <col min="7" max="8" width="12.140625" style="265" customWidth="1"/>
    <col min="9" max="9" width="2.57421875" style="265" customWidth="1"/>
    <col min="10" max="10" width="12.140625" style="265" customWidth="1"/>
    <col min="11" max="11" width="2.57421875" style="231" customWidth="1"/>
    <col min="12" max="12" width="7.8515625" style="265" bestFit="1" customWidth="1"/>
    <col min="13" max="14" width="12.140625" style="265" customWidth="1"/>
    <col min="15" max="16384" width="9.140625" style="265" customWidth="1"/>
  </cols>
  <sheetData>
    <row r="1" spans="1:11" s="258" customFormat="1" ht="15">
      <c r="A1" s="257" t="s">
        <v>41</v>
      </c>
      <c r="B1" s="257" t="s">
        <v>535</v>
      </c>
      <c r="D1" s="263"/>
      <c r="E1" s="262"/>
      <c r="F1" s="263"/>
      <c r="G1" s="262"/>
      <c r="H1" s="262"/>
      <c r="I1" s="263"/>
      <c r="J1" s="262"/>
      <c r="K1" s="470"/>
    </row>
    <row r="2" spans="1:11" s="258" customFormat="1" ht="15">
      <c r="A2" s="257"/>
      <c r="B2" s="257"/>
      <c r="D2" s="263"/>
      <c r="E2" s="262"/>
      <c r="F2" s="263"/>
      <c r="G2" s="262"/>
      <c r="H2" s="262"/>
      <c r="I2" s="263"/>
      <c r="J2" s="262"/>
      <c r="K2" s="470"/>
    </row>
    <row r="4" spans="1:13" s="295" customFormat="1" ht="15.75" customHeight="1">
      <c r="A4" s="462"/>
      <c r="B4" s="462"/>
      <c r="C4" s="472" t="s">
        <v>313</v>
      </c>
      <c r="D4" s="473"/>
      <c r="E4" s="472" t="s">
        <v>50</v>
      </c>
      <c r="F4" s="473"/>
      <c r="G4" s="474" t="s">
        <v>314</v>
      </c>
      <c r="H4" s="475" t="s">
        <v>536</v>
      </c>
      <c r="I4" s="473"/>
      <c r="J4" s="472" t="s">
        <v>316</v>
      </c>
      <c r="K4" s="476"/>
      <c r="M4" s="463"/>
    </row>
    <row r="5" spans="1:13" s="295" customFormat="1" ht="15.75" customHeight="1">
      <c r="A5" s="462"/>
      <c r="B5" s="462" t="s">
        <v>279</v>
      </c>
      <c r="C5" s="477">
        <f>+'S19,20'!C17/1000</f>
        <v>34.844</v>
      </c>
      <c r="D5" s="478"/>
      <c r="E5" s="477">
        <f>+'S19,20'!D17/1000</f>
        <v>77.81</v>
      </c>
      <c r="F5" s="478"/>
      <c r="G5" s="479">
        <f>+'S19,20'!E17/1000</f>
        <v>6.908</v>
      </c>
      <c r="H5" s="477">
        <f>+'S19,20'!F17/1000</f>
        <v>116.516</v>
      </c>
      <c r="I5" s="478"/>
      <c r="J5" s="477">
        <f>+'S19,20'!H17/1000</f>
        <v>141.222</v>
      </c>
      <c r="K5" s="480"/>
      <c r="L5" s="283"/>
      <c r="M5" s="463"/>
    </row>
    <row r="6" spans="1:13" s="295" customFormat="1" ht="15.75" customHeight="1">
      <c r="A6" s="462"/>
      <c r="B6" s="462">
        <v>2000</v>
      </c>
      <c r="C6" s="477">
        <v>36</v>
      </c>
      <c r="D6" s="481"/>
      <c r="E6" s="477">
        <v>80</v>
      </c>
      <c r="F6" s="481"/>
      <c r="G6" s="479">
        <v>7.5</v>
      </c>
      <c r="H6" s="477">
        <v>117</v>
      </c>
      <c r="I6" s="482"/>
      <c r="J6" s="477">
        <v>144</v>
      </c>
      <c r="K6" s="482" t="s">
        <v>83</v>
      </c>
      <c r="M6" s="463"/>
    </row>
    <row r="7" spans="1:13" s="295" customFormat="1" ht="15.75" customHeight="1">
      <c r="A7" s="462"/>
      <c r="B7" s="462">
        <v>2005</v>
      </c>
      <c r="C7" s="477">
        <v>37</v>
      </c>
      <c r="D7" s="481"/>
      <c r="E7" s="477">
        <v>85</v>
      </c>
      <c r="F7" s="481"/>
      <c r="G7" s="479">
        <v>8.1</v>
      </c>
      <c r="H7" s="477">
        <v>124</v>
      </c>
      <c r="I7" s="482"/>
      <c r="J7" s="477">
        <v>149</v>
      </c>
      <c r="K7" s="482" t="s">
        <v>83</v>
      </c>
      <c r="M7" s="463"/>
    </row>
    <row r="8" spans="1:13" s="295" customFormat="1" ht="12.75">
      <c r="A8" s="462"/>
      <c r="B8" s="462"/>
      <c r="C8" s="305"/>
      <c r="D8" s="463"/>
      <c r="E8" s="305"/>
      <c r="F8" s="463"/>
      <c r="G8" s="305"/>
      <c r="H8" s="305"/>
      <c r="I8" s="463"/>
      <c r="J8" s="305"/>
      <c r="K8" s="306"/>
      <c r="M8" s="463"/>
    </row>
    <row r="9" spans="1:13" s="295" customFormat="1" ht="12.75">
      <c r="A9" s="462"/>
      <c r="B9" s="297" t="s">
        <v>82</v>
      </c>
      <c r="C9" s="130" t="s">
        <v>537</v>
      </c>
      <c r="D9" s="463"/>
      <c r="E9" s="305"/>
      <c r="F9" s="463"/>
      <c r="G9" s="305"/>
      <c r="H9" s="305"/>
      <c r="I9" s="463"/>
      <c r="J9" s="305"/>
      <c r="K9" s="306"/>
      <c r="M9" s="463"/>
    </row>
    <row r="10" spans="1:13" s="295" customFormat="1" ht="12.75">
      <c r="A10" s="462"/>
      <c r="B10" s="297" t="s">
        <v>83</v>
      </c>
      <c r="C10" s="271" t="s">
        <v>538</v>
      </c>
      <c r="D10" s="463"/>
      <c r="E10" s="305"/>
      <c r="F10" s="463"/>
      <c r="G10" s="305"/>
      <c r="H10" s="305"/>
      <c r="I10" s="463"/>
      <c r="J10" s="305"/>
      <c r="K10" s="306"/>
      <c r="M10" s="463"/>
    </row>
    <row r="11" spans="1:13" s="295" customFormat="1" ht="12.75">
      <c r="A11" s="462"/>
      <c r="B11" s="297" t="s">
        <v>116</v>
      </c>
      <c r="C11" s="271" t="s">
        <v>539</v>
      </c>
      <c r="D11" s="463"/>
      <c r="E11" s="305"/>
      <c r="F11" s="463"/>
      <c r="G11" s="305"/>
      <c r="H11" s="305"/>
      <c r="I11" s="463"/>
      <c r="J11" s="305"/>
      <c r="K11" s="306"/>
      <c r="M11" s="463"/>
    </row>
    <row r="12" spans="1:13" s="295" customFormat="1" ht="12.75">
      <c r="A12" s="462"/>
      <c r="B12" s="462"/>
      <c r="C12" s="305"/>
      <c r="D12" s="463"/>
      <c r="E12" s="305"/>
      <c r="F12" s="463"/>
      <c r="G12" s="305"/>
      <c r="H12" s="305"/>
      <c r="I12" s="463"/>
      <c r="J12" s="305"/>
      <c r="K12" s="306"/>
      <c r="M12" s="463"/>
    </row>
    <row r="13" spans="1:11" s="258" customFormat="1" ht="15">
      <c r="A13" s="257" t="s">
        <v>42</v>
      </c>
      <c r="B13" s="257" t="s">
        <v>567</v>
      </c>
      <c r="D13" s="263"/>
      <c r="E13" s="262"/>
      <c r="F13" s="263"/>
      <c r="G13" s="262"/>
      <c r="H13" s="262"/>
      <c r="I13" s="263"/>
      <c r="J13" s="262"/>
      <c r="K13" s="470"/>
    </row>
    <row r="14" spans="1:13" s="295" customFormat="1" ht="12.75">
      <c r="A14" s="265"/>
      <c r="B14" s="265"/>
      <c r="C14" s="305"/>
      <c r="D14" s="463"/>
      <c r="E14" s="305"/>
      <c r="F14" s="463"/>
      <c r="G14" s="305"/>
      <c r="H14" s="305"/>
      <c r="I14" s="463"/>
      <c r="J14" s="305"/>
      <c r="K14" s="306"/>
      <c r="M14" s="463"/>
    </row>
    <row r="15" spans="1:13" s="295" customFormat="1" ht="15.75" customHeight="1">
      <c r="A15" s="462"/>
      <c r="B15" s="462"/>
      <c r="C15" s="472" t="s">
        <v>313</v>
      </c>
      <c r="D15" s="473"/>
      <c r="E15" s="472" t="s">
        <v>50</v>
      </c>
      <c r="F15" s="473"/>
      <c r="G15" s="474" t="s">
        <v>314</v>
      </c>
      <c r="H15" s="475" t="s">
        <v>315</v>
      </c>
      <c r="I15" s="473"/>
      <c r="J15" s="472" t="s">
        <v>316</v>
      </c>
      <c r="K15" s="476"/>
      <c r="M15" s="463"/>
    </row>
    <row r="16" spans="1:13" s="295" customFormat="1" ht="15.75" customHeight="1">
      <c r="A16" s="462"/>
      <c r="B16" s="462" t="s">
        <v>278</v>
      </c>
      <c r="C16" s="483">
        <v>6471</v>
      </c>
      <c r="D16" s="481"/>
      <c r="E16" s="483">
        <v>13080</v>
      </c>
      <c r="F16" s="481"/>
      <c r="G16" s="254">
        <v>1080</v>
      </c>
      <c r="H16" s="483">
        <v>21019</v>
      </c>
      <c r="I16" s="480"/>
      <c r="J16" s="483">
        <v>25805</v>
      </c>
      <c r="K16" s="480"/>
      <c r="L16" s="283"/>
      <c r="M16" s="463"/>
    </row>
    <row r="17" spans="1:13" s="295" customFormat="1" ht="15.75" customHeight="1">
      <c r="A17" s="462"/>
      <c r="B17" s="462" t="s">
        <v>212</v>
      </c>
      <c r="C17" s="483">
        <v>6600</v>
      </c>
      <c r="D17" s="481"/>
      <c r="E17" s="483">
        <v>13700</v>
      </c>
      <c r="F17" s="482"/>
      <c r="G17" s="254">
        <v>1100</v>
      </c>
      <c r="H17" s="483">
        <v>22600</v>
      </c>
      <c r="I17" s="482" t="s">
        <v>83</v>
      </c>
      <c r="J17" s="483">
        <v>27200</v>
      </c>
      <c r="K17" s="482" t="s">
        <v>116</v>
      </c>
      <c r="L17" s="381"/>
      <c r="M17" s="463"/>
    </row>
    <row r="18" spans="1:13" s="295" customFormat="1" ht="15.75" customHeight="1">
      <c r="A18" s="462"/>
      <c r="B18" s="462" t="s">
        <v>213</v>
      </c>
      <c r="C18" s="483">
        <v>6900</v>
      </c>
      <c r="D18" s="481"/>
      <c r="E18" s="483">
        <v>15000</v>
      </c>
      <c r="F18" s="482"/>
      <c r="G18" s="254">
        <v>1180</v>
      </c>
      <c r="H18" s="483">
        <v>24100</v>
      </c>
      <c r="I18" s="482" t="s">
        <v>83</v>
      </c>
      <c r="J18" s="483">
        <v>28100</v>
      </c>
      <c r="K18" s="482" t="s">
        <v>116</v>
      </c>
      <c r="L18" s="381"/>
      <c r="M18" s="463"/>
    </row>
    <row r="19" spans="1:13" s="295" customFormat="1" ht="15.75" customHeight="1">
      <c r="A19" s="462"/>
      <c r="B19" s="462"/>
      <c r="C19" s="484"/>
      <c r="D19" s="463"/>
      <c r="E19" s="484"/>
      <c r="F19" s="463"/>
      <c r="G19" s="484"/>
      <c r="H19" s="484"/>
      <c r="I19" s="463"/>
      <c r="J19" s="484"/>
      <c r="K19" s="306"/>
      <c r="M19" s="463"/>
    </row>
    <row r="20" spans="1:13" s="276" customFormat="1" ht="15.75" customHeight="1">
      <c r="A20" s="323"/>
      <c r="B20" s="222" t="s">
        <v>82</v>
      </c>
      <c r="C20" s="513" t="s">
        <v>540</v>
      </c>
      <c r="D20" s="306"/>
      <c r="E20" s="370"/>
      <c r="F20" s="306"/>
      <c r="G20" s="370"/>
      <c r="H20" s="370"/>
      <c r="I20" s="306"/>
      <c r="J20" s="370"/>
      <c r="K20" s="306"/>
      <c r="M20" s="306"/>
    </row>
    <row r="21" spans="1:13" s="295" customFormat="1" ht="15.75" customHeight="1">
      <c r="A21" s="462"/>
      <c r="B21" s="297" t="s">
        <v>83</v>
      </c>
      <c r="C21" s="130" t="s">
        <v>541</v>
      </c>
      <c r="D21" s="463"/>
      <c r="E21" s="484"/>
      <c r="F21" s="463"/>
      <c r="G21" s="484"/>
      <c r="H21" s="484"/>
      <c r="I21" s="463"/>
      <c r="J21" s="484"/>
      <c r="K21" s="306"/>
      <c r="M21" s="463"/>
    </row>
    <row r="22" spans="1:13" s="295" customFormat="1" ht="15.75" customHeight="1">
      <c r="A22" s="462"/>
      <c r="B22" s="297" t="s">
        <v>116</v>
      </c>
      <c r="C22" s="271" t="s">
        <v>538</v>
      </c>
      <c r="D22" s="463"/>
      <c r="E22" s="484"/>
      <c r="F22" s="463"/>
      <c r="G22" s="484"/>
      <c r="H22" s="484"/>
      <c r="I22" s="463"/>
      <c r="J22" s="484"/>
      <c r="K22" s="306"/>
      <c r="M22" s="463"/>
    </row>
    <row r="23" spans="1:13" s="295" customFormat="1" ht="15.75" customHeight="1">
      <c r="A23" s="302"/>
      <c r="B23" s="297" t="s">
        <v>117</v>
      </c>
      <c r="C23" s="271" t="s">
        <v>539</v>
      </c>
      <c r="D23" s="463"/>
      <c r="E23" s="484"/>
      <c r="F23" s="463"/>
      <c r="G23" s="484"/>
      <c r="H23" s="484"/>
      <c r="I23" s="463"/>
      <c r="J23" s="484"/>
      <c r="K23" s="306"/>
      <c r="M23" s="463"/>
    </row>
    <row r="24" spans="1:13" s="295" customFormat="1" ht="15.75" customHeight="1">
      <c r="A24" s="462"/>
      <c r="B24" s="462"/>
      <c r="C24" s="484"/>
      <c r="D24" s="463"/>
      <c r="E24" s="484"/>
      <c r="F24" s="463"/>
      <c r="G24" s="484"/>
      <c r="H24" s="484"/>
      <c r="I24" s="463"/>
      <c r="J24" s="484"/>
      <c r="K24" s="306"/>
      <c r="M24" s="463"/>
    </row>
    <row r="25" spans="1:11" s="258" customFormat="1" ht="15">
      <c r="A25" s="257" t="s">
        <v>43</v>
      </c>
      <c r="B25" s="257" t="s">
        <v>542</v>
      </c>
      <c r="D25" s="263"/>
      <c r="E25" s="262"/>
      <c r="F25" s="263"/>
      <c r="G25" s="262"/>
      <c r="H25" s="262"/>
      <c r="I25" s="263"/>
      <c r="J25" s="262"/>
      <c r="K25" s="470"/>
    </row>
    <row r="26" spans="3:10" ht="12.75">
      <c r="C26" s="305"/>
      <c r="E26" s="305"/>
      <c r="G26" s="305"/>
      <c r="H26" s="305"/>
      <c r="J26" s="305"/>
    </row>
    <row r="27" spans="1:13" s="295" customFormat="1" ht="15.75" customHeight="1">
      <c r="A27" s="462"/>
      <c r="B27" s="462"/>
      <c r="C27" s="472" t="s">
        <v>313</v>
      </c>
      <c r="D27" s="473"/>
      <c r="E27" s="472" t="s">
        <v>50</v>
      </c>
      <c r="F27" s="473"/>
      <c r="G27" s="474" t="s">
        <v>314</v>
      </c>
      <c r="H27" s="475" t="s">
        <v>315</v>
      </c>
      <c r="I27" s="473"/>
      <c r="J27" s="472" t="s">
        <v>316</v>
      </c>
      <c r="K27" s="476"/>
      <c r="M27" s="463"/>
    </row>
    <row r="28" spans="1:13" s="295" customFormat="1" ht="15.75" customHeight="1">
      <c r="A28" s="462"/>
      <c r="B28" s="462">
        <v>1999</v>
      </c>
      <c r="C28" s="483">
        <f>+'S1,2'!C4</f>
        <v>10934</v>
      </c>
      <c r="D28" s="478"/>
      <c r="E28" s="483">
        <f>+'S1,2'!E4</f>
        <v>16458</v>
      </c>
      <c r="F28" s="478"/>
      <c r="G28" s="254">
        <f>+'S1,2'!F4</f>
        <v>1304</v>
      </c>
      <c r="H28" s="483">
        <f>+'S1,2'!G4</f>
        <v>27934</v>
      </c>
      <c r="I28" s="480"/>
      <c r="J28" s="483">
        <f>+'S1,2'!H4</f>
        <v>30885</v>
      </c>
      <c r="K28" s="480"/>
      <c r="L28" s="381"/>
      <c r="M28" s="463"/>
    </row>
    <row r="29" spans="1:13" s="295" customFormat="1" ht="15.75" customHeight="1">
      <c r="A29" s="462"/>
      <c r="B29" s="462">
        <v>2000</v>
      </c>
      <c r="C29" s="483">
        <v>11780</v>
      </c>
      <c r="D29" s="481"/>
      <c r="E29" s="483">
        <v>16550</v>
      </c>
      <c r="F29" s="481"/>
      <c r="G29" s="254">
        <v>1380</v>
      </c>
      <c r="H29" s="483">
        <v>27934</v>
      </c>
      <c r="I29" s="482"/>
      <c r="J29" s="483">
        <v>31000</v>
      </c>
      <c r="K29" s="482"/>
      <c r="L29" s="381"/>
      <c r="M29" s="463"/>
    </row>
    <row r="30" spans="1:13" s="295" customFormat="1" ht="15.75" customHeight="1">
      <c r="A30" s="462"/>
      <c r="B30" s="462">
        <v>2005</v>
      </c>
      <c r="C30" s="483">
        <v>11650</v>
      </c>
      <c r="D30" s="481"/>
      <c r="E30" s="485" t="s">
        <v>209</v>
      </c>
      <c r="F30" s="481"/>
      <c r="G30" s="254">
        <v>1470</v>
      </c>
      <c r="H30" s="483">
        <v>29146</v>
      </c>
      <c r="I30" s="482"/>
      <c r="J30" s="483">
        <v>31100</v>
      </c>
      <c r="K30" s="482"/>
      <c r="L30" s="381"/>
      <c r="M30" s="463"/>
    </row>
    <row r="31" spans="2:10" ht="12.75">
      <c r="B31" s="309"/>
      <c r="C31" s="295"/>
      <c r="E31" s="295"/>
      <c r="G31" s="295"/>
      <c r="H31" s="295"/>
      <c r="J31" s="295"/>
    </row>
    <row r="32" ht="12.75">
      <c r="B32" s="309"/>
    </row>
    <row r="33" spans="2:4" ht="12.75">
      <c r="B33" s="222" t="s">
        <v>82</v>
      </c>
      <c r="C33" s="507" t="s">
        <v>323</v>
      </c>
      <c r="D33" s="231"/>
    </row>
    <row r="34" spans="2:7" ht="12.75">
      <c r="B34" s="277"/>
      <c r="C34" s="507" t="s">
        <v>324</v>
      </c>
      <c r="D34" s="231"/>
      <c r="E34" s="486"/>
      <c r="F34" s="487"/>
      <c r="G34" s="366"/>
    </row>
    <row r="35" spans="2:7" ht="14.25">
      <c r="B35" s="304" t="s">
        <v>83</v>
      </c>
      <c r="C35" s="507" t="s">
        <v>543</v>
      </c>
      <c r="D35" s="488"/>
      <c r="E35" s="486"/>
      <c r="F35" s="488"/>
      <c r="G35" s="366"/>
    </row>
    <row r="36" spans="4:7" ht="12.75">
      <c r="D36" s="366"/>
      <c r="E36" s="366"/>
      <c r="F36" s="366"/>
      <c r="G36" s="366"/>
    </row>
    <row r="37" spans="4:7" ht="12.75">
      <c r="D37" s="366"/>
      <c r="E37" s="366"/>
      <c r="F37" s="366"/>
      <c r="G37" s="366"/>
    </row>
    <row r="38" spans="4:7" ht="12.75">
      <c r="D38" s="366"/>
      <c r="E38" s="366"/>
      <c r="F38" s="366"/>
      <c r="G38" s="366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6" r:id="rId1"/>
  <headerFooter alignWithMargins="0">
    <oddFooter>&amp;CNordel 1999&amp;R&amp;D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10.7109375" style="0" customWidth="1"/>
    <col min="4" max="4" width="1.8515625" style="0" customWidth="1"/>
    <col min="5" max="8" width="10.7109375" style="0" customWidth="1"/>
    <col min="9" max="9" width="1.8515625" style="0" customWidth="1"/>
    <col min="10" max="12" width="12.140625" style="0" customWidth="1"/>
  </cols>
  <sheetData>
    <row r="1" spans="1:9" s="28" customFormat="1" ht="15">
      <c r="A1" s="27" t="s">
        <v>41</v>
      </c>
      <c r="B1" s="27" t="s">
        <v>174</v>
      </c>
      <c r="E1" s="29"/>
      <c r="F1" s="29"/>
      <c r="G1" s="29"/>
      <c r="H1" s="29"/>
      <c r="I1" s="30"/>
    </row>
    <row r="2" spans="1:9" s="28" customFormat="1" ht="15">
      <c r="A2" s="27"/>
      <c r="B2" s="27"/>
      <c r="E2" s="29"/>
      <c r="F2" s="29"/>
      <c r="G2" s="29"/>
      <c r="H2" s="29"/>
      <c r="I2" s="30"/>
    </row>
    <row r="4" spans="1:11" s="11" customFormat="1" ht="12.75">
      <c r="A4" s="6"/>
      <c r="B4" s="6"/>
      <c r="C4" s="2" t="s">
        <v>49</v>
      </c>
      <c r="D4" s="2"/>
      <c r="E4" s="2" t="s">
        <v>50</v>
      </c>
      <c r="F4" s="2" t="s">
        <v>51</v>
      </c>
      <c r="G4" s="2" t="s">
        <v>52</v>
      </c>
      <c r="H4" s="2" t="s">
        <v>53</v>
      </c>
      <c r="I4" s="18"/>
      <c r="K4" s="18"/>
    </row>
    <row r="5" spans="1:11" s="11" customFormat="1" ht="15.75" customHeight="1">
      <c r="A5" s="6"/>
      <c r="B5" s="6">
        <v>1996</v>
      </c>
      <c r="C5" s="100">
        <f>+'S19,20'!C17/1000</f>
        <v>34.844</v>
      </c>
      <c r="D5" s="88"/>
      <c r="E5" s="100">
        <f>+'S19,20'!D17/1000</f>
        <v>77.81</v>
      </c>
      <c r="F5" s="87">
        <f>+'S19,20'!E17/1000</f>
        <v>6.908</v>
      </c>
      <c r="G5" s="100">
        <f>+'S19,20'!F17/1000</f>
        <v>116.516</v>
      </c>
      <c r="H5" s="100">
        <f>+'S19,20'!H17/1000</f>
        <v>141.222</v>
      </c>
      <c r="I5" s="88"/>
      <c r="K5" s="18"/>
    </row>
    <row r="6" spans="1:11" s="11" customFormat="1" ht="15.75" customHeight="1">
      <c r="A6" s="6"/>
      <c r="B6" s="6">
        <v>2000</v>
      </c>
      <c r="C6" s="101">
        <v>36</v>
      </c>
      <c r="D6" s="69"/>
      <c r="E6" s="103">
        <v>81</v>
      </c>
      <c r="F6" s="36">
        <v>6.2</v>
      </c>
      <c r="G6" s="103">
        <v>116.9</v>
      </c>
      <c r="H6" s="109">
        <v>145.5</v>
      </c>
      <c r="I6" s="90" t="s">
        <v>82</v>
      </c>
      <c r="K6" s="18"/>
    </row>
    <row r="7" spans="1:11" s="11" customFormat="1" ht="15.75" customHeight="1">
      <c r="A7" s="6"/>
      <c r="B7" s="6">
        <v>2005</v>
      </c>
      <c r="C7" s="102">
        <v>38</v>
      </c>
      <c r="D7" s="89"/>
      <c r="E7" s="103">
        <v>89</v>
      </c>
      <c r="F7" s="36">
        <v>6.5</v>
      </c>
      <c r="G7" s="103">
        <v>125.1</v>
      </c>
      <c r="H7" s="108">
        <v>147.8</v>
      </c>
      <c r="I7" s="90" t="s">
        <v>82</v>
      </c>
      <c r="K7" s="18"/>
    </row>
    <row r="8" spans="1:11" s="11" customFormat="1" ht="12.75">
      <c r="A8" s="6"/>
      <c r="B8" s="6"/>
      <c r="C8" s="2"/>
      <c r="D8" s="2"/>
      <c r="E8" s="2"/>
      <c r="F8" s="2"/>
      <c r="G8" s="2"/>
      <c r="H8" s="2"/>
      <c r="I8" s="18"/>
      <c r="K8" s="18"/>
    </row>
    <row r="9" spans="1:11" s="11" customFormat="1" ht="12.75">
      <c r="A9" s="6"/>
      <c r="B9" s="37" t="s">
        <v>82</v>
      </c>
      <c r="C9" s="22" t="s">
        <v>175</v>
      </c>
      <c r="D9" s="2"/>
      <c r="E9" s="2"/>
      <c r="F9" s="2"/>
      <c r="G9" s="2"/>
      <c r="H9" s="2"/>
      <c r="I9" s="18"/>
      <c r="K9" s="18"/>
    </row>
    <row r="10" spans="1:11" s="11" customFormat="1" ht="12.75">
      <c r="A10" s="6"/>
      <c r="B10" s="37"/>
      <c r="C10" s="22"/>
      <c r="D10" s="2"/>
      <c r="E10" s="2"/>
      <c r="F10" s="2"/>
      <c r="G10" s="2"/>
      <c r="H10" s="2"/>
      <c r="I10" s="18"/>
      <c r="K10" s="18"/>
    </row>
    <row r="11" spans="1:11" s="11" customFormat="1" ht="12.75">
      <c r="A11" s="6"/>
      <c r="B11" s="6"/>
      <c r="C11" s="2"/>
      <c r="D11" s="2"/>
      <c r="E11" s="2"/>
      <c r="F11" s="2"/>
      <c r="G11" s="2"/>
      <c r="H11" s="2"/>
      <c r="I11" s="18"/>
      <c r="K11" s="18"/>
    </row>
    <row r="12" spans="1:9" s="28" customFormat="1" ht="15">
      <c r="A12" s="27" t="s">
        <v>42</v>
      </c>
      <c r="B12" s="27" t="s">
        <v>176</v>
      </c>
      <c r="E12" s="29"/>
      <c r="F12" s="29"/>
      <c r="G12" s="29"/>
      <c r="H12" s="29"/>
      <c r="I12" s="30"/>
    </row>
    <row r="13" spans="1:11" s="11" customFormat="1" ht="15">
      <c r="A13"/>
      <c r="B13" s="27"/>
      <c r="C13" s="2"/>
      <c r="D13" s="2"/>
      <c r="E13" s="2"/>
      <c r="F13" s="2"/>
      <c r="G13" s="2"/>
      <c r="H13" s="2"/>
      <c r="I13" s="18"/>
      <c r="K13" s="18"/>
    </row>
    <row r="14" spans="1:11" s="11" customFormat="1" ht="15">
      <c r="A14"/>
      <c r="B14" s="27"/>
      <c r="C14" s="2"/>
      <c r="D14" s="2"/>
      <c r="E14" s="2"/>
      <c r="F14" s="2"/>
      <c r="G14" s="2"/>
      <c r="H14" s="2"/>
      <c r="I14" s="18"/>
      <c r="K14" s="18"/>
    </row>
    <row r="15" spans="1:11" s="11" customFormat="1" ht="12.75">
      <c r="A15" s="6"/>
      <c r="B15" s="6"/>
      <c r="C15" s="2" t="s">
        <v>49</v>
      </c>
      <c r="D15" s="2"/>
      <c r="E15" s="2" t="s">
        <v>50</v>
      </c>
      <c r="F15" s="2" t="s">
        <v>51</v>
      </c>
      <c r="G15" s="2" t="s">
        <v>172</v>
      </c>
      <c r="H15" s="2" t="s">
        <v>53</v>
      </c>
      <c r="I15" s="18"/>
      <c r="K15" s="18"/>
    </row>
    <row r="16" spans="1:11" s="11" customFormat="1" ht="15.75" customHeight="1">
      <c r="A16" s="6"/>
      <c r="B16" s="6">
        <v>1996</v>
      </c>
      <c r="C16" s="46">
        <v>7410</v>
      </c>
      <c r="D16" s="88"/>
      <c r="E16" s="33">
        <v>11200</v>
      </c>
      <c r="F16" s="33">
        <v>750</v>
      </c>
      <c r="G16" s="33">
        <v>22200</v>
      </c>
      <c r="H16" s="46">
        <v>26300</v>
      </c>
      <c r="I16" s="88"/>
      <c r="K16" s="18"/>
    </row>
    <row r="17" spans="1:11" s="11" customFormat="1" ht="15.75" customHeight="1">
      <c r="A17" s="6"/>
      <c r="B17" s="6">
        <v>2000</v>
      </c>
      <c r="C17" s="48">
        <v>7753</v>
      </c>
      <c r="D17" s="90" t="s">
        <v>83</v>
      </c>
      <c r="E17" s="33">
        <v>14200</v>
      </c>
      <c r="F17" s="33">
        <v>900</v>
      </c>
      <c r="G17" s="33">
        <v>22900</v>
      </c>
      <c r="H17" s="48">
        <v>27450</v>
      </c>
      <c r="I17" s="90" t="s">
        <v>116</v>
      </c>
      <c r="K17" s="18"/>
    </row>
    <row r="18" spans="1:11" s="11" customFormat="1" ht="15.75" customHeight="1">
      <c r="A18" s="6"/>
      <c r="B18" s="6">
        <v>2005</v>
      </c>
      <c r="C18" s="47">
        <v>8262</v>
      </c>
      <c r="D18" s="90" t="s">
        <v>83</v>
      </c>
      <c r="E18" s="33">
        <v>15600</v>
      </c>
      <c r="F18" s="33">
        <v>950</v>
      </c>
      <c r="G18" s="33">
        <v>25000</v>
      </c>
      <c r="H18" s="47">
        <v>27890</v>
      </c>
      <c r="I18" s="90" t="s">
        <v>116</v>
      </c>
      <c r="K18" s="18"/>
    </row>
    <row r="19" spans="1:11" s="11" customFormat="1" ht="15.75" customHeight="1">
      <c r="A19" s="6"/>
      <c r="B19" s="6"/>
      <c r="C19" s="26"/>
      <c r="D19" s="26"/>
      <c r="E19" s="26"/>
      <c r="F19" s="26"/>
      <c r="G19" s="26"/>
      <c r="H19" s="26"/>
      <c r="I19" s="18"/>
      <c r="K19" s="18"/>
    </row>
    <row r="20" spans="1:11" s="11" customFormat="1" ht="15.75" customHeight="1">
      <c r="A20" s="6"/>
      <c r="B20" s="37" t="s">
        <v>82</v>
      </c>
      <c r="C20" s="22" t="s">
        <v>173</v>
      </c>
      <c r="D20" s="22"/>
      <c r="E20" s="26"/>
      <c r="F20" s="26"/>
      <c r="G20" s="26"/>
      <c r="H20" s="26"/>
      <c r="I20" s="18"/>
      <c r="K20" s="18"/>
    </row>
    <row r="21" spans="1:11" s="11" customFormat="1" ht="15.75" customHeight="1">
      <c r="A21" s="6"/>
      <c r="B21" s="37" t="s">
        <v>83</v>
      </c>
      <c r="C21" s="22" t="s">
        <v>177</v>
      </c>
      <c r="D21" s="22"/>
      <c r="E21" s="26"/>
      <c r="F21" s="26"/>
      <c r="G21" s="26"/>
      <c r="H21" s="26"/>
      <c r="I21" s="18"/>
      <c r="K21" s="18"/>
    </row>
    <row r="22" spans="1:11" s="11" customFormat="1" ht="15.75" customHeight="1">
      <c r="A22" s="6"/>
      <c r="B22" s="37" t="s">
        <v>116</v>
      </c>
      <c r="C22" s="22" t="s">
        <v>171</v>
      </c>
      <c r="D22" s="22"/>
      <c r="E22" s="26"/>
      <c r="F22" s="26"/>
      <c r="G22" s="26"/>
      <c r="H22" s="26"/>
      <c r="I22" s="18"/>
      <c r="K22" s="18"/>
    </row>
    <row r="23" spans="1:11" s="11" customFormat="1" ht="15.75" customHeight="1">
      <c r="A23" s="6"/>
      <c r="B23" s="37"/>
      <c r="C23" s="22"/>
      <c r="D23" s="22"/>
      <c r="E23" s="26"/>
      <c r="F23" s="26"/>
      <c r="G23" s="26"/>
      <c r="H23" s="26"/>
      <c r="I23" s="18"/>
      <c r="K23" s="18"/>
    </row>
    <row r="24" spans="1:11" s="11" customFormat="1" ht="15.75" customHeight="1">
      <c r="A24" s="6"/>
      <c r="B24" s="6"/>
      <c r="C24" s="26"/>
      <c r="D24" s="26"/>
      <c r="E24" s="26"/>
      <c r="F24" s="26"/>
      <c r="G24" s="26"/>
      <c r="H24" s="26"/>
      <c r="I24" s="18"/>
      <c r="K24" s="18"/>
    </row>
    <row r="25" spans="1:9" s="28" customFormat="1" ht="15">
      <c r="A25" s="27" t="s">
        <v>43</v>
      </c>
      <c r="B25" s="27" t="s">
        <v>178</v>
      </c>
      <c r="E25" s="29"/>
      <c r="F25" s="29"/>
      <c r="G25" s="29"/>
      <c r="H25" s="29"/>
      <c r="I25" s="30"/>
    </row>
    <row r="26" spans="3:8" ht="12.75">
      <c r="C26" s="2"/>
      <c r="D26" s="2"/>
      <c r="E26" s="2"/>
      <c r="F26" s="2"/>
      <c r="G26" s="2"/>
      <c r="H26" s="2"/>
    </row>
    <row r="27" spans="1:8" ht="12.75">
      <c r="A27" s="6"/>
      <c r="B27" s="6"/>
      <c r="C27" s="2" t="s">
        <v>49</v>
      </c>
      <c r="D27" s="2"/>
      <c r="E27" s="2" t="s">
        <v>50</v>
      </c>
      <c r="F27" s="2" t="s">
        <v>51</v>
      </c>
      <c r="G27" s="2" t="s">
        <v>172</v>
      </c>
      <c r="H27" s="2" t="s">
        <v>53</v>
      </c>
    </row>
    <row r="28" spans="1:11" s="11" customFormat="1" ht="15.75" customHeight="1">
      <c r="A28" s="6"/>
      <c r="B28" s="6">
        <v>1996</v>
      </c>
      <c r="C28" s="46">
        <v>10937</v>
      </c>
      <c r="D28" s="91" t="s">
        <v>83</v>
      </c>
      <c r="E28" s="80">
        <v>14963</v>
      </c>
      <c r="F28" s="33">
        <v>1049</v>
      </c>
      <c r="G28" s="33">
        <v>27631</v>
      </c>
      <c r="H28" s="80">
        <v>34158</v>
      </c>
      <c r="I28" s="12"/>
      <c r="K28" s="18"/>
    </row>
    <row r="29" spans="1:11" s="11" customFormat="1" ht="15.75" customHeight="1">
      <c r="A29" s="6"/>
      <c r="B29" s="6">
        <v>2000</v>
      </c>
      <c r="C29" s="48">
        <v>9561</v>
      </c>
      <c r="D29" s="90" t="s">
        <v>116</v>
      </c>
      <c r="E29" s="33">
        <v>16000</v>
      </c>
      <c r="F29" s="33">
        <v>1174</v>
      </c>
      <c r="G29" s="33">
        <v>28700</v>
      </c>
      <c r="H29" s="96" t="s">
        <v>117</v>
      </c>
      <c r="I29" s="18"/>
      <c r="K29" s="18"/>
    </row>
    <row r="30" spans="1:11" s="11" customFormat="1" ht="15.75" customHeight="1">
      <c r="A30" s="6"/>
      <c r="B30" s="6">
        <v>2005</v>
      </c>
      <c r="C30" s="47">
        <v>9024</v>
      </c>
      <c r="D30" s="90" t="s">
        <v>116</v>
      </c>
      <c r="E30" s="96" t="s">
        <v>117</v>
      </c>
      <c r="F30" s="33">
        <v>1174</v>
      </c>
      <c r="G30" s="33">
        <v>30000</v>
      </c>
      <c r="H30" s="96" t="s">
        <v>117</v>
      </c>
      <c r="I30" s="18"/>
      <c r="K30" s="18"/>
    </row>
    <row r="31" spans="2:8" ht="12.75">
      <c r="B31" s="4"/>
      <c r="C31" s="11"/>
      <c r="D31" s="11"/>
      <c r="E31" s="11"/>
      <c r="F31" s="11"/>
      <c r="G31" s="11"/>
      <c r="H31" s="11"/>
    </row>
    <row r="32" ht="12.75">
      <c r="B32" s="4"/>
    </row>
    <row r="33" spans="2:3" ht="12.75">
      <c r="B33" s="37" t="s">
        <v>82</v>
      </c>
      <c r="C33" t="s">
        <v>179</v>
      </c>
    </row>
    <row r="34" spans="3:4" ht="12.75">
      <c r="C34" s="20" t="s">
        <v>180</v>
      </c>
      <c r="D34" s="20"/>
    </row>
    <row r="35" spans="2:4" ht="12.75">
      <c r="B35" s="17" t="s">
        <v>83</v>
      </c>
      <c r="C35" s="20" t="s">
        <v>181</v>
      </c>
      <c r="D35" s="20"/>
    </row>
    <row r="36" spans="2:3" ht="12.75">
      <c r="B36" s="17" t="s">
        <v>116</v>
      </c>
      <c r="C36" t="s">
        <v>182</v>
      </c>
    </row>
    <row r="37" spans="2:3" ht="12.75">
      <c r="B37" s="17" t="s">
        <v>117</v>
      </c>
      <c r="C37" t="s">
        <v>183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1"/>
  <headerFooter alignWithMargins="0">
    <oddFooter>&amp;CNordel 1996&amp;R&amp;D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zoomScalePageLayoutView="0" workbookViewId="0" topLeftCell="A48">
      <selection activeCell="A19" sqref="A19"/>
    </sheetView>
  </sheetViews>
  <sheetFormatPr defaultColWidth="9.140625" defaultRowHeight="12.75"/>
  <cols>
    <col min="1" max="1" width="5.57421875" style="0" customWidth="1"/>
    <col min="2" max="2" width="13.421875" style="0" customWidth="1"/>
    <col min="3" max="7" width="12.140625" style="0" customWidth="1"/>
    <col min="8" max="8" width="12.28125" style="0" customWidth="1"/>
    <col min="9" max="9" width="6.421875" style="0" customWidth="1"/>
    <col min="10" max="10" width="4.140625" style="9" customWidth="1"/>
    <col min="11" max="11" width="3.28125" style="0" customWidth="1"/>
    <col min="12" max="12" width="11.8515625" style="73" customWidth="1"/>
    <col min="13" max="14" width="6.57421875" style="73" bestFit="1" customWidth="1"/>
    <col min="15" max="15" width="9.421875" style="0" bestFit="1" customWidth="1"/>
    <col min="16" max="16" width="1.8515625" style="0" customWidth="1"/>
    <col min="17" max="17" width="2.8515625" style="9" customWidth="1"/>
    <col min="18" max="18" width="6.140625" style="73" customWidth="1"/>
    <col min="19" max="19" width="7.57421875" style="73" bestFit="1" customWidth="1"/>
    <col min="20" max="20" width="7.57421875" style="143" bestFit="1" customWidth="1"/>
    <col min="21" max="21" width="7.57421875" style="0" bestFit="1" customWidth="1"/>
    <col min="22" max="22" width="5.28125" style="0" customWidth="1"/>
    <col min="23" max="23" width="7.00390625" style="0" bestFit="1" customWidth="1"/>
    <col min="24" max="24" width="4.00390625" style="0" bestFit="1" customWidth="1"/>
    <col min="25" max="25" width="5.7109375" style="0" customWidth="1"/>
    <col min="26" max="26" width="7.00390625" style="0" bestFit="1" customWidth="1"/>
    <col min="27" max="27" width="4.00390625" style="0" bestFit="1" customWidth="1"/>
  </cols>
  <sheetData>
    <row r="1" spans="1:20" s="75" customFormat="1" ht="18.75">
      <c r="A1" s="63" t="s">
        <v>45</v>
      </c>
      <c r="B1" s="63" t="s">
        <v>544</v>
      </c>
      <c r="D1" s="76"/>
      <c r="E1" s="76"/>
      <c r="F1" s="76"/>
      <c r="G1" s="76"/>
      <c r="H1" s="76"/>
      <c r="I1" s="76"/>
      <c r="J1" s="105"/>
      <c r="K1" s="99"/>
      <c r="L1" s="77"/>
      <c r="M1" s="77"/>
      <c r="N1" s="77"/>
      <c r="Q1" s="104"/>
      <c r="R1" s="77"/>
      <c r="S1" s="77"/>
      <c r="T1" s="143"/>
    </row>
    <row r="2" ht="18.75">
      <c r="B2" s="63"/>
    </row>
    <row r="3" spans="1:20" s="2" customFormat="1" ht="12.75">
      <c r="A3" s="6"/>
      <c r="J3" s="9"/>
      <c r="L3" s="72"/>
      <c r="M3" s="72"/>
      <c r="N3" s="72"/>
      <c r="P3" s="19"/>
      <c r="Q3" s="9"/>
      <c r="R3" s="72"/>
      <c r="S3" s="72"/>
      <c r="T3" s="143"/>
    </row>
    <row r="4" spans="1:17" s="11" customFormat="1" ht="12.75">
      <c r="A4" s="6"/>
      <c r="B4" s="6"/>
      <c r="J4" s="9" t="s">
        <v>469</v>
      </c>
      <c r="K4" s="17"/>
      <c r="L4" s="11" t="s">
        <v>184</v>
      </c>
      <c r="M4" s="2" t="s">
        <v>166</v>
      </c>
      <c r="N4" s="2" t="s">
        <v>470</v>
      </c>
      <c r="O4" s="11" t="s">
        <v>548</v>
      </c>
      <c r="P4" s="18"/>
      <c r="Q4" s="9"/>
    </row>
    <row r="5" spans="2:15" ht="15">
      <c r="B5" s="74" t="s">
        <v>546</v>
      </c>
      <c r="J5" s="9">
        <v>1</v>
      </c>
      <c r="L5" s="73">
        <v>161.37</v>
      </c>
      <c r="M5" s="73">
        <v>146.8</v>
      </c>
      <c r="N5" s="73">
        <v>179.55</v>
      </c>
      <c r="O5" s="144">
        <v>952.4</v>
      </c>
    </row>
    <row r="6" spans="10:15" ht="12.75">
      <c r="J6" s="9">
        <f>+J5+1</f>
        <v>2</v>
      </c>
      <c r="L6" s="73">
        <v>163.5</v>
      </c>
      <c r="M6" s="73">
        <v>148.88</v>
      </c>
      <c r="N6" s="73">
        <v>179.59</v>
      </c>
      <c r="O6" s="144">
        <v>1067.1</v>
      </c>
    </row>
    <row r="7" spans="2:15" ht="12.75">
      <c r="B7" s="21"/>
      <c r="C7" s="21"/>
      <c r="D7" s="21"/>
      <c r="E7" s="21"/>
      <c r="F7" s="21"/>
      <c r="G7" s="21"/>
      <c r="H7" s="21"/>
      <c r="J7" s="9">
        <f aca="true" t="shared" si="0" ref="J7:J56">+J6+1</f>
        <v>3</v>
      </c>
      <c r="L7" s="73">
        <v>157.83</v>
      </c>
      <c r="M7" s="73">
        <v>147.2</v>
      </c>
      <c r="N7" s="73">
        <v>170.28</v>
      </c>
      <c r="O7" s="144">
        <v>1078.3</v>
      </c>
    </row>
    <row r="8" spans="2:15" ht="12.75">
      <c r="B8" s="21"/>
      <c r="C8" s="21"/>
      <c r="D8" s="21"/>
      <c r="E8" s="21"/>
      <c r="F8" s="21"/>
      <c r="G8" s="21"/>
      <c r="H8" s="21"/>
      <c r="J8" s="9">
        <f t="shared" si="0"/>
        <v>4</v>
      </c>
      <c r="L8" s="73">
        <v>166.85</v>
      </c>
      <c r="M8" s="73">
        <v>151.47</v>
      </c>
      <c r="N8" s="73">
        <v>194.87</v>
      </c>
      <c r="O8" s="144">
        <v>1151.1</v>
      </c>
    </row>
    <row r="9" spans="2:15" ht="12.75">
      <c r="B9" s="21"/>
      <c r="C9" s="21"/>
      <c r="D9" s="21"/>
      <c r="E9" s="21"/>
      <c r="F9" s="21"/>
      <c r="G9" s="21"/>
      <c r="H9" s="21"/>
      <c r="J9" s="9">
        <f t="shared" si="0"/>
        <v>5</v>
      </c>
      <c r="L9" s="73">
        <v>167.21</v>
      </c>
      <c r="M9" s="73">
        <v>154.8</v>
      </c>
      <c r="N9" s="73">
        <v>179.52</v>
      </c>
      <c r="O9" s="144">
        <v>1137.3</v>
      </c>
    </row>
    <row r="10" spans="2:15" ht="12.75">
      <c r="B10" s="21"/>
      <c r="C10" s="21"/>
      <c r="D10" s="21"/>
      <c r="E10" s="21"/>
      <c r="F10" s="21"/>
      <c r="G10" s="21"/>
      <c r="H10" s="21"/>
      <c r="J10" s="9">
        <f t="shared" si="0"/>
        <v>6</v>
      </c>
      <c r="L10" s="73">
        <v>165.51</v>
      </c>
      <c r="M10" s="73">
        <v>153.95</v>
      </c>
      <c r="N10" s="73">
        <v>184.13</v>
      </c>
      <c r="O10" s="144">
        <v>1242.7</v>
      </c>
    </row>
    <row r="11" spans="2:15" ht="12.75">
      <c r="B11" s="21"/>
      <c r="C11" s="21"/>
      <c r="D11" s="21"/>
      <c r="E11" s="21"/>
      <c r="F11" s="21"/>
      <c r="G11" s="21"/>
      <c r="H11" s="21"/>
      <c r="J11" s="9">
        <f t="shared" si="0"/>
        <v>7</v>
      </c>
      <c r="L11" s="73">
        <v>148.83</v>
      </c>
      <c r="M11" s="73">
        <v>138.37</v>
      </c>
      <c r="N11" s="73">
        <v>166.34</v>
      </c>
      <c r="O11" s="144">
        <v>1163.3</v>
      </c>
    </row>
    <row r="12" spans="2:15" ht="12.75">
      <c r="B12" s="21"/>
      <c r="C12" s="21"/>
      <c r="D12" s="21"/>
      <c r="E12" s="21"/>
      <c r="F12" s="21"/>
      <c r="G12" s="21"/>
      <c r="H12" s="21"/>
      <c r="J12" s="9">
        <f t="shared" si="0"/>
        <v>8</v>
      </c>
      <c r="L12" s="73">
        <v>139.95</v>
      </c>
      <c r="M12" s="73">
        <v>120.78</v>
      </c>
      <c r="N12" s="73">
        <v>154.76</v>
      </c>
      <c r="O12" s="144">
        <v>1157.3</v>
      </c>
    </row>
    <row r="13" spans="2:15" ht="12.75">
      <c r="B13" s="21"/>
      <c r="C13" s="21"/>
      <c r="D13" s="21"/>
      <c r="E13" s="21"/>
      <c r="F13" s="21"/>
      <c r="G13" s="21"/>
      <c r="H13" s="21"/>
      <c r="J13" s="9">
        <f t="shared" si="0"/>
        <v>9</v>
      </c>
      <c r="L13" s="73">
        <v>130.35</v>
      </c>
      <c r="M13" s="73">
        <v>114.97</v>
      </c>
      <c r="N13" s="73">
        <v>142.35</v>
      </c>
      <c r="O13" s="144">
        <v>976.2</v>
      </c>
    </row>
    <row r="14" spans="2:15" ht="12.75">
      <c r="B14" s="21"/>
      <c r="C14" s="21"/>
      <c r="D14" s="21"/>
      <c r="E14" s="21"/>
      <c r="F14" s="21"/>
      <c r="G14" s="21"/>
      <c r="H14" s="21"/>
      <c r="J14" s="9">
        <f t="shared" si="0"/>
        <v>10</v>
      </c>
      <c r="L14" s="73">
        <v>143.18</v>
      </c>
      <c r="M14" s="73">
        <v>132.04</v>
      </c>
      <c r="N14" s="73">
        <v>154.45</v>
      </c>
      <c r="O14" s="144">
        <v>1065</v>
      </c>
    </row>
    <row r="15" spans="2:15" ht="12.75">
      <c r="B15" s="21"/>
      <c r="C15" s="21"/>
      <c r="D15" s="21"/>
      <c r="E15" s="21"/>
      <c r="F15" s="21"/>
      <c r="G15" s="21"/>
      <c r="H15" s="21"/>
      <c r="J15" s="9">
        <f t="shared" si="0"/>
        <v>11</v>
      </c>
      <c r="L15" s="73">
        <v>138.94</v>
      </c>
      <c r="M15" s="73">
        <v>123.12</v>
      </c>
      <c r="N15" s="73">
        <v>156.85</v>
      </c>
      <c r="O15" s="144">
        <v>1042.1</v>
      </c>
    </row>
    <row r="16" spans="2:15" ht="12.75">
      <c r="B16" s="21"/>
      <c r="C16" s="21"/>
      <c r="D16" s="21"/>
      <c r="E16" s="21"/>
      <c r="F16" s="21"/>
      <c r="G16" s="21"/>
      <c r="H16" s="21"/>
      <c r="J16" s="9">
        <f t="shared" si="0"/>
        <v>12</v>
      </c>
      <c r="L16" s="73">
        <v>121.2</v>
      </c>
      <c r="M16" s="73">
        <v>110.23</v>
      </c>
      <c r="N16" s="73">
        <v>142.25</v>
      </c>
      <c r="O16" s="144">
        <v>1013.4</v>
      </c>
    </row>
    <row r="17" spans="2:15" ht="12.75">
      <c r="B17" s="21"/>
      <c r="C17" s="21"/>
      <c r="D17" s="21"/>
      <c r="E17" s="21"/>
      <c r="F17" s="21"/>
      <c r="G17" s="21"/>
      <c r="H17" s="21"/>
      <c r="J17" s="9">
        <f t="shared" si="0"/>
        <v>13</v>
      </c>
      <c r="L17" s="73">
        <v>122.19</v>
      </c>
      <c r="M17" s="73">
        <v>110.24</v>
      </c>
      <c r="N17" s="73">
        <v>131.33</v>
      </c>
      <c r="O17" s="144">
        <v>1024.6</v>
      </c>
    </row>
    <row r="18" spans="2:15" ht="12.75">
      <c r="B18" s="21"/>
      <c r="C18" s="21"/>
      <c r="D18" s="21"/>
      <c r="E18" s="21"/>
      <c r="F18" s="21"/>
      <c r="G18" s="21"/>
      <c r="H18" s="21"/>
      <c r="J18" s="9">
        <f t="shared" si="0"/>
        <v>14</v>
      </c>
      <c r="L18" s="73">
        <v>125.23</v>
      </c>
      <c r="M18" s="73">
        <v>109.72</v>
      </c>
      <c r="N18" s="73">
        <v>140.2</v>
      </c>
      <c r="O18" s="117">
        <v>986.7</v>
      </c>
    </row>
    <row r="19" spans="2:15" ht="12.75">
      <c r="B19" s="21"/>
      <c r="C19" s="21"/>
      <c r="D19" s="21"/>
      <c r="E19" s="21"/>
      <c r="F19" s="21"/>
      <c r="G19" s="21"/>
      <c r="H19" s="21"/>
      <c r="J19" s="9">
        <f t="shared" si="0"/>
        <v>15</v>
      </c>
      <c r="L19" s="73">
        <v>119</v>
      </c>
      <c r="M19" s="73">
        <v>109.52</v>
      </c>
      <c r="N19" s="73">
        <v>130.07</v>
      </c>
      <c r="O19" s="117">
        <v>1000.2</v>
      </c>
    </row>
    <row r="20" spans="2:15" s="117" customFormat="1" ht="12.75">
      <c r="B20" s="152"/>
      <c r="C20" s="152"/>
      <c r="D20" s="152"/>
      <c r="E20" s="152"/>
      <c r="F20" s="152"/>
      <c r="G20" s="152"/>
      <c r="H20" s="152"/>
      <c r="J20" s="9">
        <f t="shared" si="0"/>
        <v>16</v>
      </c>
      <c r="K20"/>
      <c r="L20" s="73">
        <v>126.7</v>
      </c>
      <c r="M20" s="73">
        <v>107.75</v>
      </c>
      <c r="N20" s="73">
        <v>148.82</v>
      </c>
      <c r="O20" s="117">
        <v>1031.4</v>
      </c>
    </row>
    <row r="21" spans="2:15" ht="12.75">
      <c r="B21" s="21"/>
      <c r="C21" s="21"/>
      <c r="D21" s="21"/>
      <c r="E21" s="21"/>
      <c r="F21" s="21"/>
      <c r="G21" s="21"/>
      <c r="H21" s="21"/>
      <c r="J21" s="9">
        <f t="shared" si="0"/>
        <v>17</v>
      </c>
      <c r="L21" s="73">
        <v>123.46</v>
      </c>
      <c r="M21" s="73">
        <v>93.63</v>
      </c>
      <c r="N21" s="73">
        <v>153.19</v>
      </c>
      <c r="O21" s="117">
        <v>928.7</v>
      </c>
    </row>
    <row r="22" spans="2:15" ht="12.75">
      <c r="B22" s="21"/>
      <c r="C22" s="21"/>
      <c r="D22" s="21"/>
      <c r="E22" s="21"/>
      <c r="F22" s="21"/>
      <c r="G22" s="21"/>
      <c r="H22" s="21"/>
      <c r="J22" s="9">
        <f t="shared" si="0"/>
        <v>18</v>
      </c>
      <c r="L22" s="73">
        <v>105.79</v>
      </c>
      <c r="M22" s="73">
        <v>59.58</v>
      </c>
      <c r="N22" s="73">
        <v>137.9</v>
      </c>
      <c r="O22" s="117">
        <v>985.8</v>
      </c>
    </row>
    <row r="23" spans="2:20" s="265" customFormat="1" ht="12.75">
      <c r="B23" s="366"/>
      <c r="C23" s="366"/>
      <c r="D23" s="366"/>
      <c r="E23" s="366"/>
      <c r="F23" s="366"/>
      <c r="G23" s="366"/>
      <c r="H23" s="366"/>
      <c r="J23" s="269">
        <f t="shared" si="0"/>
        <v>19</v>
      </c>
      <c r="L23" s="496">
        <v>112.33</v>
      </c>
      <c r="M23" s="496">
        <v>55.4</v>
      </c>
      <c r="N23" s="496">
        <v>135.85</v>
      </c>
      <c r="O23" s="231">
        <v>1021.2</v>
      </c>
      <c r="Q23" s="269"/>
      <c r="R23" s="496"/>
      <c r="S23" s="496"/>
      <c r="T23" s="497"/>
    </row>
    <row r="24" spans="2:15" ht="12.75">
      <c r="B24" s="21"/>
      <c r="C24" s="21"/>
      <c r="D24" s="21"/>
      <c r="E24" s="21"/>
      <c r="F24" s="21"/>
      <c r="G24" s="21"/>
      <c r="H24" s="21"/>
      <c r="J24" s="9">
        <f t="shared" si="0"/>
        <v>20</v>
      </c>
      <c r="L24" s="73">
        <v>99.36</v>
      </c>
      <c r="M24" s="73">
        <v>40.63</v>
      </c>
      <c r="N24" s="73">
        <v>122.59</v>
      </c>
      <c r="O24" s="117">
        <v>973.5</v>
      </c>
    </row>
    <row r="25" spans="2:15" ht="12.75">
      <c r="B25" s="21"/>
      <c r="C25" s="21"/>
      <c r="D25" s="21"/>
      <c r="E25" s="21"/>
      <c r="F25" s="21"/>
      <c r="G25" s="21"/>
      <c r="H25" s="21"/>
      <c r="J25" s="9">
        <f t="shared" si="0"/>
        <v>21</v>
      </c>
      <c r="L25" s="73">
        <v>108.23</v>
      </c>
      <c r="M25" s="73">
        <v>65.59</v>
      </c>
      <c r="N25" s="73">
        <v>124.16</v>
      </c>
      <c r="O25" s="117">
        <v>910.8</v>
      </c>
    </row>
    <row r="26" spans="2:15" ht="12.75">
      <c r="B26" s="21"/>
      <c r="C26" s="21"/>
      <c r="D26" s="21"/>
      <c r="E26" s="21"/>
      <c r="F26" s="21"/>
      <c r="G26" s="21"/>
      <c r="H26" s="21"/>
      <c r="J26" s="9">
        <f t="shared" si="0"/>
        <v>22</v>
      </c>
      <c r="L26" s="73">
        <v>119.65</v>
      </c>
      <c r="M26" s="73">
        <v>101.53</v>
      </c>
      <c r="N26" s="73">
        <v>140.47</v>
      </c>
      <c r="O26" s="117">
        <v>831.3</v>
      </c>
    </row>
    <row r="27" spans="2:15" ht="12.75">
      <c r="B27" s="21"/>
      <c r="C27" s="21"/>
      <c r="D27" s="21"/>
      <c r="E27" s="21"/>
      <c r="F27" s="21"/>
      <c r="G27" s="21"/>
      <c r="H27" s="21"/>
      <c r="J27" s="9">
        <f t="shared" si="0"/>
        <v>23</v>
      </c>
      <c r="L27" s="73">
        <v>124.1</v>
      </c>
      <c r="M27" s="73">
        <v>102.75</v>
      </c>
      <c r="N27" s="73">
        <v>145.83</v>
      </c>
      <c r="O27" s="117">
        <v>847.9</v>
      </c>
    </row>
    <row r="28" spans="2:15" ht="12.75">
      <c r="B28" s="21"/>
      <c r="C28" s="21"/>
      <c r="D28" s="21"/>
      <c r="E28" s="21"/>
      <c r="F28" s="21"/>
      <c r="G28" s="21"/>
      <c r="H28" s="21"/>
      <c r="J28" s="9">
        <f t="shared" si="0"/>
        <v>24</v>
      </c>
      <c r="L28" s="73">
        <v>124.37</v>
      </c>
      <c r="M28" s="73">
        <v>85.13</v>
      </c>
      <c r="N28" s="73">
        <v>152.61</v>
      </c>
      <c r="O28" s="117">
        <v>848.4</v>
      </c>
    </row>
    <row r="29" spans="2:15" ht="12.75">
      <c r="B29" s="21"/>
      <c r="C29" s="21"/>
      <c r="D29" s="21"/>
      <c r="E29" s="21"/>
      <c r="F29" s="21"/>
      <c r="G29" s="21"/>
      <c r="H29" s="21"/>
      <c r="J29" s="9">
        <f t="shared" si="0"/>
        <v>25</v>
      </c>
      <c r="L29" s="73">
        <v>115.82</v>
      </c>
      <c r="M29" s="73">
        <v>70.17</v>
      </c>
      <c r="N29" s="73">
        <v>139.69</v>
      </c>
      <c r="O29" s="117">
        <v>853.3</v>
      </c>
    </row>
    <row r="30" spans="10:15" ht="12.75">
      <c r="J30" s="9">
        <f t="shared" si="0"/>
        <v>26</v>
      </c>
      <c r="L30" s="73">
        <v>116</v>
      </c>
      <c r="M30" s="73">
        <v>64.9</v>
      </c>
      <c r="N30" s="73">
        <v>143.41</v>
      </c>
      <c r="O30" s="117">
        <v>853.7</v>
      </c>
    </row>
    <row r="31" spans="2:15" ht="15">
      <c r="B31" s="74" t="s">
        <v>545</v>
      </c>
      <c r="J31" s="9">
        <f t="shared" si="0"/>
        <v>27</v>
      </c>
      <c r="L31" s="73">
        <v>97.33</v>
      </c>
      <c r="M31" s="73">
        <v>26.89</v>
      </c>
      <c r="N31" s="73">
        <v>130.66</v>
      </c>
      <c r="O31" s="117">
        <v>879.3</v>
      </c>
    </row>
    <row r="32" spans="10:15" ht="12.75">
      <c r="J32" s="9">
        <f t="shared" si="0"/>
        <v>28</v>
      </c>
      <c r="L32" s="73">
        <v>81.18</v>
      </c>
      <c r="M32" s="73">
        <v>33.58</v>
      </c>
      <c r="N32" s="73">
        <v>107.64</v>
      </c>
      <c r="O32" s="117">
        <v>1006</v>
      </c>
    </row>
    <row r="33" spans="10:15" ht="12.75">
      <c r="J33" s="9">
        <f t="shared" si="0"/>
        <v>29</v>
      </c>
      <c r="L33" s="73">
        <v>64.62</v>
      </c>
      <c r="M33" s="73">
        <v>28.55</v>
      </c>
      <c r="N33" s="73">
        <v>95.22</v>
      </c>
      <c r="O33" s="117">
        <v>1066.5</v>
      </c>
    </row>
    <row r="34" spans="10:15" ht="12.75">
      <c r="J34" s="9">
        <f t="shared" si="0"/>
        <v>30</v>
      </c>
      <c r="L34" s="73">
        <v>52.12</v>
      </c>
      <c r="M34" s="73">
        <v>19.96</v>
      </c>
      <c r="N34" s="73">
        <v>80.16</v>
      </c>
      <c r="O34" s="117">
        <v>1054.5</v>
      </c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9">
        <f t="shared" si="0"/>
        <v>31</v>
      </c>
      <c r="L35" s="73">
        <v>53.04</v>
      </c>
      <c r="M35" s="73">
        <v>20.65</v>
      </c>
      <c r="N35" s="73">
        <v>82.94</v>
      </c>
      <c r="O35" s="117">
        <v>1063.1</v>
      </c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9">
        <f t="shared" si="0"/>
        <v>32</v>
      </c>
      <c r="L36" s="73">
        <v>53.64</v>
      </c>
      <c r="M36" s="73">
        <v>24.83</v>
      </c>
      <c r="N36" s="73">
        <v>92.74</v>
      </c>
      <c r="O36" s="117">
        <v>1003.1</v>
      </c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9">
        <f t="shared" si="0"/>
        <v>33</v>
      </c>
      <c r="L37" s="73">
        <v>65.45</v>
      </c>
      <c r="M37" s="73">
        <v>29.42</v>
      </c>
      <c r="N37" s="73">
        <v>98.23</v>
      </c>
      <c r="O37" s="117">
        <v>1005.6</v>
      </c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9">
        <f t="shared" si="0"/>
        <v>34</v>
      </c>
      <c r="L38" s="73">
        <v>52.59</v>
      </c>
      <c r="M38" s="73">
        <v>17.97</v>
      </c>
      <c r="N38" s="73">
        <v>92.94</v>
      </c>
      <c r="O38" s="117">
        <v>940.3</v>
      </c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9">
        <f t="shared" si="0"/>
        <v>35</v>
      </c>
      <c r="L39" s="73">
        <v>48.45</v>
      </c>
      <c r="M39" s="73">
        <v>18.6</v>
      </c>
      <c r="N39" s="73">
        <v>87.5</v>
      </c>
      <c r="O39" s="117">
        <v>1065.9</v>
      </c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9">
        <f t="shared" si="0"/>
        <v>36</v>
      </c>
      <c r="L40" s="73">
        <v>81.52</v>
      </c>
      <c r="M40" s="73">
        <v>39.91</v>
      </c>
      <c r="N40" s="73">
        <v>103.77</v>
      </c>
      <c r="O40" s="117">
        <v>942.1</v>
      </c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9">
        <f t="shared" si="0"/>
        <v>37</v>
      </c>
      <c r="L41" s="73">
        <v>89.47</v>
      </c>
      <c r="M41" s="73">
        <v>58.61</v>
      </c>
      <c r="N41" s="73">
        <v>109.61</v>
      </c>
      <c r="O41" s="117">
        <v>868.7</v>
      </c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9">
        <f t="shared" si="0"/>
        <v>38</v>
      </c>
      <c r="L42" s="73">
        <v>67.57</v>
      </c>
      <c r="M42" s="73">
        <v>20.24</v>
      </c>
      <c r="N42" s="73">
        <v>108.27</v>
      </c>
      <c r="O42" s="117">
        <v>1012.2</v>
      </c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9">
        <f t="shared" si="0"/>
        <v>39</v>
      </c>
      <c r="L43" s="73">
        <v>76.64</v>
      </c>
      <c r="M43" s="73">
        <v>36.32</v>
      </c>
      <c r="N43" s="73">
        <v>95.39</v>
      </c>
      <c r="O43" s="117">
        <v>1066.1</v>
      </c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9">
        <f t="shared" si="0"/>
        <v>40</v>
      </c>
      <c r="L44" s="73">
        <v>100.11</v>
      </c>
      <c r="M44" s="73">
        <v>78.81</v>
      </c>
      <c r="N44" s="73">
        <v>120.01</v>
      </c>
      <c r="O44" s="117">
        <v>1081.4</v>
      </c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9">
        <f t="shared" si="0"/>
        <v>41</v>
      </c>
      <c r="L45" s="73">
        <v>112.69</v>
      </c>
      <c r="M45" s="73">
        <v>99.01</v>
      </c>
      <c r="N45" s="73">
        <v>129.61</v>
      </c>
      <c r="O45" s="117">
        <v>1064.6</v>
      </c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9">
        <f t="shared" si="0"/>
        <v>42</v>
      </c>
      <c r="L46" s="73">
        <v>109.42</v>
      </c>
      <c r="M46" s="73">
        <v>87.31</v>
      </c>
      <c r="N46" s="73">
        <v>129.78</v>
      </c>
      <c r="O46" s="117">
        <v>1210.2</v>
      </c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9">
        <f t="shared" si="0"/>
        <v>43</v>
      </c>
      <c r="L47" s="73">
        <v>107.31</v>
      </c>
      <c r="M47" s="73">
        <v>80.99</v>
      </c>
      <c r="N47" s="73">
        <v>133.39</v>
      </c>
      <c r="O47" s="117">
        <v>1273.5</v>
      </c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9">
        <f t="shared" si="0"/>
        <v>44</v>
      </c>
      <c r="L48" s="73">
        <v>108.39</v>
      </c>
      <c r="M48" s="73">
        <v>77.83</v>
      </c>
      <c r="N48" s="73">
        <v>132.85</v>
      </c>
      <c r="O48" s="117">
        <v>1247.6</v>
      </c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9">
        <f t="shared" si="0"/>
        <v>45</v>
      </c>
      <c r="L49" s="73">
        <v>131.76</v>
      </c>
      <c r="M49" s="73">
        <v>111.23</v>
      </c>
      <c r="N49" s="73">
        <v>148.21</v>
      </c>
      <c r="O49" s="117">
        <v>1299.3</v>
      </c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9">
        <f t="shared" si="0"/>
        <v>46</v>
      </c>
      <c r="L50" s="73">
        <v>141.12</v>
      </c>
      <c r="M50" s="73">
        <v>126</v>
      </c>
      <c r="N50" s="73">
        <v>158.09</v>
      </c>
      <c r="O50" s="117">
        <v>1340.6</v>
      </c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9">
        <f t="shared" si="0"/>
        <v>47</v>
      </c>
      <c r="L51" s="73">
        <v>158.77</v>
      </c>
      <c r="M51" s="73">
        <v>135.68</v>
      </c>
      <c r="N51" s="73">
        <v>259.53</v>
      </c>
      <c r="O51" s="117">
        <v>1434.5</v>
      </c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9">
        <f t="shared" si="0"/>
        <v>48</v>
      </c>
      <c r="L52" s="73">
        <v>146.06</v>
      </c>
      <c r="M52" s="73">
        <v>134.04</v>
      </c>
      <c r="N52" s="73">
        <v>164.86</v>
      </c>
      <c r="O52" s="117">
        <v>1392.5</v>
      </c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9">
        <f t="shared" si="0"/>
        <v>49</v>
      </c>
      <c r="L53" s="73">
        <v>148.92</v>
      </c>
      <c r="M53" s="73">
        <v>135.68</v>
      </c>
      <c r="N53" s="73">
        <v>161.79</v>
      </c>
      <c r="O53" s="117">
        <v>1400.5</v>
      </c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9">
        <f t="shared" si="0"/>
        <v>50</v>
      </c>
      <c r="L54" s="73">
        <v>178.85</v>
      </c>
      <c r="M54" s="73">
        <v>144.59</v>
      </c>
      <c r="N54" s="73">
        <v>735.28</v>
      </c>
      <c r="O54" s="117">
        <v>1409</v>
      </c>
    </row>
    <row r="55" spans="1:15" ht="13.5" thickBot="1">
      <c r="A55" s="21"/>
      <c r="B55" s="21"/>
      <c r="C55" s="21"/>
      <c r="D55" s="21"/>
      <c r="E55" s="21"/>
      <c r="F55" s="21"/>
      <c r="G55" s="21"/>
      <c r="H55" s="21"/>
      <c r="I55" s="21"/>
      <c r="J55" s="9">
        <f t="shared" si="0"/>
        <v>51</v>
      </c>
      <c r="L55" s="73">
        <v>146.63</v>
      </c>
      <c r="M55" s="73">
        <v>132.46</v>
      </c>
      <c r="N55" s="73">
        <v>161.96</v>
      </c>
      <c r="O55" s="117">
        <v>1350.8</v>
      </c>
    </row>
    <row r="56" spans="1:27" ht="12.75">
      <c r="A56" s="21"/>
      <c r="B56" s="21"/>
      <c r="C56" s="21"/>
      <c r="D56" s="21"/>
      <c r="E56" s="21"/>
      <c r="F56" s="21"/>
      <c r="G56" s="21"/>
      <c r="H56" s="21"/>
      <c r="I56" s="21"/>
      <c r="J56" s="9">
        <f t="shared" si="0"/>
        <v>52</v>
      </c>
      <c r="L56" s="73">
        <v>137.82</v>
      </c>
      <c r="M56" s="73">
        <v>120.79</v>
      </c>
      <c r="N56" s="73">
        <v>155.65</v>
      </c>
      <c r="O56" s="117">
        <v>1312.9</v>
      </c>
      <c r="R56" s="176"/>
      <c r="S56" s="177" t="s">
        <v>50</v>
      </c>
      <c r="T56" s="177" t="s">
        <v>316</v>
      </c>
      <c r="U56" s="177" t="s">
        <v>189</v>
      </c>
      <c r="V56" s="177" t="s">
        <v>274</v>
      </c>
      <c r="W56" s="179"/>
      <c r="X56" s="178"/>
      <c r="Y56" s="177" t="s">
        <v>552</v>
      </c>
      <c r="Z56" s="179"/>
      <c r="AA56" s="178"/>
    </row>
    <row r="57" spans="1:27" ht="12.75">
      <c r="A57" s="21"/>
      <c r="B57" s="21"/>
      <c r="C57" s="21"/>
      <c r="D57" s="21"/>
      <c r="E57" s="21"/>
      <c r="F57" s="21"/>
      <c r="G57" s="21"/>
      <c r="H57" s="21"/>
      <c r="I57" s="21"/>
      <c r="J57" s="9">
        <v>53</v>
      </c>
      <c r="L57" s="73">
        <v>138.28</v>
      </c>
      <c r="M57" s="73">
        <v>124.78</v>
      </c>
      <c r="N57" s="73">
        <v>147.5</v>
      </c>
      <c r="O57" s="144">
        <v>1305.4</v>
      </c>
      <c r="R57" s="180" t="s">
        <v>549</v>
      </c>
      <c r="S57" s="181" t="s">
        <v>58</v>
      </c>
      <c r="T57" s="181" t="s">
        <v>58</v>
      </c>
      <c r="U57" s="181" t="s">
        <v>58</v>
      </c>
      <c r="V57" s="182" t="s">
        <v>550</v>
      </c>
      <c r="W57" s="25" t="s">
        <v>551</v>
      </c>
      <c r="X57" s="183" t="s">
        <v>275</v>
      </c>
      <c r="Y57" s="182" t="s">
        <v>550</v>
      </c>
      <c r="Z57" s="25" t="s">
        <v>551</v>
      </c>
      <c r="AA57" s="183" t="s">
        <v>275</v>
      </c>
    </row>
    <row r="58" spans="1:27" ht="12.75">
      <c r="A58" s="21"/>
      <c r="C58" s="21"/>
      <c r="D58" s="21"/>
      <c r="E58" s="21"/>
      <c r="F58" s="21"/>
      <c r="G58" s="21"/>
      <c r="H58" s="21"/>
      <c r="I58" s="21"/>
      <c r="J58" s="9">
        <v>1</v>
      </c>
      <c r="L58" s="73">
        <v>140.93</v>
      </c>
      <c r="M58" s="73">
        <v>126.83</v>
      </c>
      <c r="N58" s="73">
        <v>149.37</v>
      </c>
      <c r="O58" s="144">
        <v>1507</v>
      </c>
      <c r="R58" s="184">
        <v>1</v>
      </c>
      <c r="S58" s="185"/>
      <c r="T58" s="185"/>
      <c r="U58" s="185"/>
      <c r="V58" s="185"/>
      <c r="W58" s="31"/>
      <c r="X58" s="186"/>
      <c r="Y58" s="185"/>
      <c r="Z58" s="31"/>
      <c r="AA58" s="186"/>
    </row>
    <row r="59" spans="1:27" ht="15">
      <c r="A59" s="21"/>
      <c r="B59" s="74" t="s">
        <v>547</v>
      </c>
      <c r="C59" s="21"/>
      <c r="D59" s="21"/>
      <c r="E59" s="21"/>
      <c r="F59" s="21"/>
      <c r="G59" s="21"/>
      <c r="H59" s="21"/>
      <c r="I59" s="21"/>
      <c r="J59" s="9">
        <f>+J58+1</f>
        <v>2</v>
      </c>
      <c r="L59" s="73">
        <v>144.69</v>
      </c>
      <c r="M59" s="73">
        <v>125.31</v>
      </c>
      <c r="N59" s="73">
        <v>199.39</v>
      </c>
      <c r="O59" s="144">
        <v>1682</v>
      </c>
      <c r="R59" s="184">
        <v>2</v>
      </c>
      <c r="S59" s="185"/>
      <c r="T59" s="185"/>
      <c r="U59" s="185"/>
      <c r="V59" s="185"/>
      <c r="W59" s="31"/>
      <c r="X59" s="186"/>
      <c r="Y59" s="185"/>
      <c r="Z59" s="31"/>
      <c r="AA59" s="186"/>
    </row>
    <row r="60" spans="10:27" ht="12.75">
      <c r="J60" s="9">
        <f aca="true" t="shared" si="1" ref="J60:J109">+J59+1</f>
        <v>3</v>
      </c>
      <c r="L60" s="73">
        <v>127.78</v>
      </c>
      <c r="M60" s="73">
        <v>112.12</v>
      </c>
      <c r="N60" s="73">
        <v>144.27</v>
      </c>
      <c r="O60" s="144">
        <v>1523</v>
      </c>
      <c r="R60" s="184">
        <v>3</v>
      </c>
      <c r="S60" s="185"/>
      <c r="T60" s="185"/>
      <c r="U60" s="185"/>
      <c r="V60" s="185"/>
      <c r="W60" s="31"/>
      <c r="X60" s="186"/>
      <c r="Y60" s="185"/>
      <c r="Z60" s="31"/>
      <c r="AA60" s="186"/>
    </row>
    <row r="61" spans="1:27" ht="12.75">
      <c r="A61" s="17"/>
      <c r="J61" s="9">
        <f t="shared" si="1"/>
        <v>4</v>
      </c>
      <c r="L61" s="73">
        <v>139.88</v>
      </c>
      <c r="M61" s="73">
        <v>120.25</v>
      </c>
      <c r="N61" s="73">
        <v>294.88</v>
      </c>
      <c r="O61" s="144">
        <v>1622</v>
      </c>
      <c r="R61" s="184">
        <v>4</v>
      </c>
      <c r="S61" s="185"/>
      <c r="T61" s="185"/>
      <c r="U61" s="185"/>
      <c r="V61" s="185"/>
      <c r="W61" s="31"/>
      <c r="X61" s="186"/>
      <c r="Y61" s="185"/>
      <c r="Z61" s="31"/>
      <c r="AA61" s="186"/>
    </row>
    <row r="62" spans="1:27" ht="12.75">
      <c r="A62" s="17"/>
      <c r="J62" s="9">
        <f t="shared" si="1"/>
        <v>5</v>
      </c>
      <c r="L62" s="73">
        <v>126.9</v>
      </c>
      <c r="M62" s="73">
        <v>116.38</v>
      </c>
      <c r="N62" s="73">
        <v>136.49</v>
      </c>
      <c r="O62" s="144">
        <v>1559.4</v>
      </c>
      <c r="R62" s="184">
        <v>5</v>
      </c>
      <c r="S62" s="185"/>
      <c r="T62" s="185"/>
      <c r="U62" s="185"/>
      <c r="V62" s="185"/>
      <c r="W62" s="31"/>
      <c r="X62" s="186"/>
      <c r="Y62" s="185"/>
      <c r="Z62" s="31"/>
      <c r="AA62" s="186"/>
    </row>
    <row r="63" spans="10:27" ht="12.75">
      <c r="J63" s="9">
        <f t="shared" si="1"/>
        <v>6</v>
      </c>
      <c r="L63" s="73">
        <v>137.88</v>
      </c>
      <c r="M63" s="73">
        <v>116.49</v>
      </c>
      <c r="N63" s="73">
        <v>198.63</v>
      </c>
      <c r="O63" s="144">
        <v>1740</v>
      </c>
      <c r="R63" s="184">
        <v>6</v>
      </c>
      <c r="S63" s="185"/>
      <c r="T63" s="185"/>
      <c r="U63" s="185"/>
      <c r="V63" s="185"/>
      <c r="W63" s="31"/>
      <c r="X63" s="186"/>
      <c r="Y63" s="185"/>
      <c r="Z63" s="31"/>
      <c r="AA63" s="186"/>
    </row>
    <row r="64" spans="10:27" ht="12.75">
      <c r="J64" s="9">
        <f t="shared" si="1"/>
        <v>7</v>
      </c>
      <c r="L64" s="73">
        <v>125.45</v>
      </c>
      <c r="M64" s="73">
        <v>111.75</v>
      </c>
      <c r="N64" s="73">
        <v>138.81</v>
      </c>
      <c r="O64" s="144">
        <v>1629</v>
      </c>
      <c r="R64" s="184">
        <v>7</v>
      </c>
      <c r="S64" s="185"/>
      <c r="T64" s="185"/>
      <c r="U64" s="185"/>
      <c r="V64" s="185"/>
      <c r="W64" s="31"/>
      <c r="X64" s="186"/>
      <c r="Y64" s="185"/>
      <c r="Z64" s="31"/>
      <c r="AA64" s="186"/>
    </row>
    <row r="65" spans="10:27" ht="12.75">
      <c r="J65" s="9">
        <f t="shared" si="1"/>
        <v>8</v>
      </c>
      <c r="L65" s="73">
        <v>117.4</v>
      </c>
      <c r="M65" s="73">
        <v>103.74</v>
      </c>
      <c r="N65" s="73">
        <v>128.56</v>
      </c>
      <c r="O65" s="144">
        <v>1638</v>
      </c>
      <c r="R65" s="184">
        <v>8</v>
      </c>
      <c r="S65" s="185"/>
      <c r="T65" s="185"/>
      <c r="U65" s="185"/>
      <c r="V65" s="185"/>
      <c r="W65" s="31"/>
      <c r="X65" s="186"/>
      <c r="Y65" s="185"/>
      <c r="Z65" s="31"/>
      <c r="AA65" s="186"/>
    </row>
    <row r="66" spans="10:27" ht="12.75">
      <c r="J66" s="9">
        <f t="shared" si="1"/>
        <v>9</v>
      </c>
      <c r="L66" s="73">
        <v>105.57</v>
      </c>
      <c r="M66" s="73">
        <v>95.69</v>
      </c>
      <c r="N66" s="73">
        <v>117.39</v>
      </c>
      <c r="O66" s="144">
        <v>1552</v>
      </c>
      <c r="R66" s="184">
        <v>9</v>
      </c>
      <c r="S66" s="185">
        <v>2.734</v>
      </c>
      <c r="T66" s="185">
        <v>2.085</v>
      </c>
      <c r="U66" s="185">
        <v>4.819</v>
      </c>
      <c r="V66" s="185">
        <v>103</v>
      </c>
      <c r="W66" s="31">
        <v>75.36317135549872</v>
      </c>
      <c r="X66" s="186">
        <v>60</v>
      </c>
      <c r="Y66" s="185">
        <v>125</v>
      </c>
      <c r="Z66" s="31">
        <v>110.66371681415929</v>
      </c>
      <c r="AA66" s="186">
        <v>88</v>
      </c>
    </row>
    <row r="67" spans="10:27" ht="12.75">
      <c r="J67" s="9">
        <f t="shared" si="1"/>
        <v>10</v>
      </c>
      <c r="L67" s="73">
        <v>109.33</v>
      </c>
      <c r="M67" s="73">
        <v>98.92</v>
      </c>
      <c r="N67" s="73">
        <v>139.54</v>
      </c>
      <c r="O67" s="144">
        <v>1550</v>
      </c>
      <c r="R67" s="184">
        <v>10</v>
      </c>
      <c r="S67" s="185">
        <v>3.758</v>
      </c>
      <c r="T67" s="185">
        <v>4.6770000000000005</v>
      </c>
      <c r="U67" s="185">
        <v>8.435</v>
      </c>
      <c r="V67" s="185">
        <v>99</v>
      </c>
      <c r="W67" s="31">
        <v>77.4908088235294</v>
      </c>
      <c r="X67" s="186">
        <v>60</v>
      </c>
      <c r="Y67" s="185">
        <v>149</v>
      </c>
      <c r="Z67" s="31">
        <v>120.61585365853658</v>
      </c>
      <c r="AA67" s="186">
        <v>94</v>
      </c>
    </row>
    <row r="68" spans="10:27" ht="12.75">
      <c r="J68" s="9">
        <f t="shared" si="1"/>
        <v>11</v>
      </c>
      <c r="L68" s="73">
        <v>105.06</v>
      </c>
      <c r="M68" s="73">
        <v>97.79</v>
      </c>
      <c r="N68" s="73">
        <v>114.85</v>
      </c>
      <c r="O68" s="144">
        <v>1528</v>
      </c>
      <c r="R68" s="184">
        <v>11</v>
      </c>
      <c r="S68" s="185">
        <v>3.2840000000000003</v>
      </c>
      <c r="T68" s="185">
        <v>2.971</v>
      </c>
      <c r="U68" s="185">
        <v>6.255</v>
      </c>
      <c r="V68" s="185">
        <v>98</v>
      </c>
      <c r="W68" s="31">
        <v>74.9808362369338</v>
      </c>
      <c r="X68" s="186">
        <v>60</v>
      </c>
      <c r="Y68" s="185">
        <v>125</v>
      </c>
      <c r="Z68" s="31">
        <v>106.41489361702128</v>
      </c>
      <c r="AA68" s="186">
        <v>76</v>
      </c>
    </row>
    <row r="69" spans="10:27" ht="12.75">
      <c r="J69" s="9">
        <f t="shared" si="1"/>
        <v>12</v>
      </c>
      <c r="L69" s="73">
        <v>104.17</v>
      </c>
      <c r="M69" s="73">
        <v>95.17</v>
      </c>
      <c r="N69" s="73">
        <v>112.55</v>
      </c>
      <c r="O69" s="144">
        <v>1563</v>
      </c>
      <c r="R69" s="187">
        <v>12</v>
      </c>
      <c r="S69" s="188">
        <v>4.697</v>
      </c>
      <c r="T69" s="188">
        <v>2.195</v>
      </c>
      <c r="U69" s="188">
        <v>6.892</v>
      </c>
      <c r="V69" s="185">
        <v>97</v>
      </c>
      <c r="W69" s="31">
        <v>74.77424023154848</v>
      </c>
      <c r="X69" s="186">
        <v>65</v>
      </c>
      <c r="Y69" s="185">
        <v>130</v>
      </c>
      <c r="Z69" s="31">
        <v>111.27810650887574</v>
      </c>
      <c r="AA69" s="186">
        <v>80</v>
      </c>
    </row>
    <row r="70" spans="10:27" ht="12.75">
      <c r="J70" s="9">
        <f t="shared" si="1"/>
        <v>13</v>
      </c>
      <c r="L70" s="73">
        <v>96.13</v>
      </c>
      <c r="M70" s="73">
        <v>85.4</v>
      </c>
      <c r="N70" s="73">
        <v>109.36</v>
      </c>
      <c r="O70" s="117">
        <v>1408</v>
      </c>
      <c r="R70" s="184">
        <v>13</v>
      </c>
      <c r="S70" s="185">
        <v>5.71</v>
      </c>
      <c r="T70" s="185">
        <v>18.46</v>
      </c>
      <c r="U70" s="185">
        <v>24.17</v>
      </c>
      <c r="V70" s="185">
        <v>90</v>
      </c>
      <c r="W70" s="31">
        <v>68.27083333333333</v>
      </c>
      <c r="X70" s="186">
        <v>50</v>
      </c>
      <c r="Y70" s="185">
        <v>122</v>
      </c>
      <c r="Z70" s="31">
        <v>91.03904555314534</v>
      </c>
      <c r="AA70" s="186">
        <v>60</v>
      </c>
    </row>
    <row r="71" spans="10:27" ht="12.75">
      <c r="J71" s="9">
        <f t="shared" si="1"/>
        <v>14</v>
      </c>
      <c r="L71" s="73">
        <v>90.69</v>
      </c>
      <c r="M71" s="73">
        <v>76.67</v>
      </c>
      <c r="N71" s="73">
        <v>107.16</v>
      </c>
      <c r="O71" s="117">
        <v>1397</v>
      </c>
      <c r="R71" s="184">
        <v>14</v>
      </c>
      <c r="S71" s="185">
        <v>1.311</v>
      </c>
      <c r="T71" s="185">
        <v>7.567</v>
      </c>
      <c r="U71" s="185">
        <v>8.878</v>
      </c>
      <c r="V71" s="185">
        <v>90</v>
      </c>
      <c r="W71" s="31">
        <v>63.49576271186441</v>
      </c>
      <c r="X71" s="186">
        <v>48</v>
      </c>
      <c r="Y71" s="185">
        <v>110</v>
      </c>
      <c r="Z71" s="31">
        <v>85.67410714285714</v>
      </c>
      <c r="AA71" s="186">
        <v>10</v>
      </c>
    </row>
    <row r="72" spans="10:27" ht="12.75">
      <c r="J72" s="9">
        <f t="shared" si="1"/>
        <v>15</v>
      </c>
      <c r="L72" s="73">
        <v>90.94</v>
      </c>
      <c r="M72" s="73">
        <v>64.88</v>
      </c>
      <c r="N72" s="73">
        <v>114.51</v>
      </c>
      <c r="O72" s="117">
        <v>1458</v>
      </c>
      <c r="R72" s="184">
        <v>15</v>
      </c>
      <c r="S72" s="185">
        <v>2.184</v>
      </c>
      <c r="T72" s="185">
        <v>11.491</v>
      </c>
      <c r="U72" s="185">
        <v>13.675</v>
      </c>
      <c r="V72" s="185">
        <v>95</v>
      </c>
      <c r="W72" s="31">
        <v>69</v>
      </c>
      <c r="X72" s="186">
        <v>54</v>
      </c>
      <c r="Y72" s="185">
        <v>160</v>
      </c>
      <c r="Z72" s="31">
        <v>102</v>
      </c>
      <c r="AA72" s="186">
        <v>60</v>
      </c>
    </row>
    <row r="73" spans="10:27" ht="12.75">
      <c r="J73" s="9">
        <f t="shared" si="1"/>
        <v>16</v>
      </c>
      <c r="L73" s="73">
        <v>86.37</v>
      </c>
      <c r="M73" s="73">
        <v>67.96</v>
      </c>
      <c r="N73" s="73">
        <v>111.78</v>
      </c>
      <c r="O73" s="117">
        <v>1384</v>
      </c>
      <c r="Q73" s="130"/>
      <c r="R73" s="187">
        <v>16</v>
      </c>
      <c r="S73" s="188">
        <v>6.432</v>
      </c>
      <c r="T73" s="188">
        <v>12.437</v>
      </c>
      <c r="U73" s="188">
        <v>18.869</v>
      </c>
      <c r="V73" s="188">
        <v>85</v>
      </c>
      <c r="W73" s="190">
        <v>58.96825396825397</v>
      </c>
      <c r="X73" s="189">
        <v>20</v>
      </c>
      <c r="Y73" s="188">
        <v>144</v>
      </c>
      <c r="Z73" s="190">
        <v>83.23628048780488</v>
      </c>
      <c r="AA73" s="189">
        <v>35</v>
      </c>
    </row>
    <row r="74" spans="10:27" ht="12.75">
      <c r="J74" s="9">
        <f t="shared" si="1"/>
        <v>17</v>
      </c>
      <c r="L74" s="73">
        <v>77.85</v>
      </c>
      <c r="M74" s="73">
        <v>50.9</v>
      </c>
      <c r="N74" s="73">
        <v>97.78</v>
      </c>
      <c r="O74" s="117">
        <v>1340</v>
      </c>
      <c r="R74" s="187">
        <v>17</v>
      </c>
      <c r="S74" s="188">
        <v>3.251</v>
      </c>
      <c r="T74" s="188">
        <v>6.104</v>
      </c>
      <c r="U74" s="188">
        <v>9.355</v>
      </c>
      <c r="V74" s="188">
        <v>93</v>
      </c>
      <c r="W74" s="190">
        <v>58.71028037383178</v>
      </c>
      <c r="X74" s="189">
        <v>15</v>
      </c>
      <c r="Y74" s="188">
        <v>136</v>
      </c>
      <c r="Z74" s="190">
        <v>78.0497737556561</v>
      </c>
      <c r="AA74" s="189">
        <v>25</v>
      </c>
    </row>
    <row r="75" spans="10:27" ht="12.75">
      <c r="J75" s="9">
        <f t="shared" si="1"/>
        <v>18</v>
      </c>
      <c r="L75" s="73">
        <v>92.67</v>
      </c>
      <c r="M75" s="73">
        <v>69.6</v>
      </c>
      <c r="N75" s="73">
        <v>135.08</v>
      </c>
      <c r="O75" s="117">
        <v>1368</v>
      </c>
      <c r="R75" s="184">
        <v>18</v>
      </c>
      <c r="S75" s="185">
        <v>2.481</v>
      </c>
      <c r="T75" s="185">
        <v>10.077</v>
      </c>
      <c r="U75" s="185">
        <v>12.558</v>
      </c>
      <c r="V75" s="185">
        <v>115</v>
      </c>
      <c r="W75" s="31">
        <v>66.56410256410257</v>
      </c>
      <c r="X75" s="186">
        <v>45</v>
      </c>
      <c r="Y75" s="185">
        <v>150</v>
      </c>
      <c r="Z75" s="31">
        <v>98.58517350157729</v>
      </c>
      <c r="AA75" s="186">
        <v>45</v>
      </c>
    </row>
    <row r="76" spans="10:27" ht="12.75">
      <c r="J76" s="9">
        <f t="shared" si="1"/>
        <v>19</v>
      </c>
      <c r="L76" s="73">
        <v>104.72</v>
      </c>
      <c r="M76" s="73">
        <v>85.47</v>
      </c>
      <c r="N76" s="73">
        <v>170.44</v>
      </c>
      <c r="O76" s="117">
        <v>1313</v>
      </c>
      <c r="R76" s="184">
        <v>19</v>
      </c>
      <c r="S76" s="185">
        <v>1.119</v>
      </c>
      <c r="T76" s="185">
        <v>7.972</v>
      </c>
      <c r="U76" s="185">
        <v>9.091</v>
      </c>
      <c r="V76" s="185">
        <v>105</v>
      </c>
      <c r="W76" s="31">
        <v>77.9375</v>
      </c>
      <c r="X76" s="186">
        <v>53</v>
      </c>
      <c r="Y76" s="185">
        <v>192</v>
      </c>
      <c r="Z76" s="31">
        <v>114.47272727272727</v>
      </c>
      <c r="AA76" s="186">
        <v>80</v>
      </c>
    </row>
    <row r="77" spans="10:27" ht="12.75">
      <c r="J77" s="9">
        <f t="shared" si="1"/>
        <v>20</v>
      </c>
      <c r="L77" s="73">
        <v>91.81</v>
      </c>
      <c r="M77" s="73">
        <v>48.38</v>
      </c>
      <c r="N77" s="73">
        <v>125.83</v>
      </c>
      <c r="O77" s="117">
        <v>1271</v>
      </c>
      <c r="R77" s="191">
        <v>20</v>
      </c>
      <c r="S77" s="192">
        <v>1.962</v>
      </c>
      <c r="T77" s="192">
        <v>5.186</v>
      </c>
      <c r="U77" s="192">
        <v>7.148000000000001</v>
      </c>
      <c r="V77" s="192">
        <v>95</v>
      </c>
      <c r="W77" s="194">
        <v>68.22672064777328</v>
      </c>
      <c r="X77" s="193">
        <v>28</v>
      </c>
      <c r="Y77" s="192">
        <v>145</v>
      </c>
      <c r="Z77" s="194">
        <v>89.66913580246914</v>
      </c>
      <c r="AA77" s="193">
        <v>47</v>
      </c>
    </row>
    <row r="78" spans="10:27" ht="12.75">
      <c r="J78" s="9">
        <f t="shared" si="1"/>
        <v>21</v>
      </c>
      <c r="L78" s="73">
        <v>88.13</v>
      </c>
      <c r="M78" s="73">
        <v>57.13</v>
      </c>
      <c r="N78" s="73">
        <v>111.49</v>
      </c>
      <c r="O78" s="117">
        <v>1240.4</v>
      </c>
      <c r="R78" s="184">
        <v>21</v>
      </c>
      <c r="S78" s="185">
        <v>2.628</v>
      </c>
      <c r="T78" s="185">
        <v>6.969</v>
      </c>
      <c r="U78" s="185">
        <v>9.597</v>
      </c>
      <c r="V78" s="185">
        <v>114</v>
      </c>
      <c r="W78" s="31">
        <v>72.60119047619048</v>
      </c>
      <c r="X78" s="186">
        <v>38</v>
      </c>
      <c r="Y78" s="185">
        <v>140</v>
      </c>
      <c r="Z78" s="31">
        <v>93.65714285714286</v>
      </c>
      <c r="AA78" s="186">
        <v>39</v>
      </c>
    </row>
    <row r="79" spans="10:27" ht="12.75">
      <c r="J79" s="9">
        <f t="shared" si="1"/>
        <v>22</v>
      </c>
      <c r="L79" s="73">
        <v>92.44</v>
      </c>
      <c r="M79" s="73">
        <v>75.03</v>
      </c>
      <c r="N79" s="73">
        <v>116.85</v>
      </c>
      <c r="O79" s="117">
        <v>1236</v>
      </c>
      <c r="R79" s="184">
        <v>22</v>
      </c>
      <c r="S79" s="185">
        <v>2.46</v>
      </c>
      <c r="T79" s="185">
        <v>3.227</v>
      </c>
      <c r="U79" s="185">
        <v>5.687</v>
      </c>
      <c r="V79" s="185">
        <v>98</v>
      </c>
      <c r="W79" s="31">
        <v>68.09065155807366</v>
      </c>
      <c r="X79" s="186">
        <v>30</v>
      </c>
      <c r="Y79" s="185">
        <v>148</v>
      </c>
      <c r="Z79" s="31">
        <v>96.51304347826087</v>
      </c>
      <c r="AA79" s="186">
        <v>55</v>
      </c>
    </row>
    <row r="80" spans="10:27" ht="12.75">
      <c r="J80" s="9">
        <f t="shared" si="1"/>
        <v>23</v>
      </c>
      <c r="L80" s="73">
        <v>84.13</v>
      </c>
      <c r="M80" s="73">
        <v>39.99</v>
      </c>
      <c r="N80" s="73">
        <v>119.67</v>
      </c>
      <c r="O80" s="117">
        <v>1317</v>
      </c>
      <c r="R80" s="184">
        <v>23</v>
      </c>
      <c r="S80" s="185">
        <v>1.964</v>
      </c>
      <c r="T80" s="185">
        <v>7.257000000000001</v>
      </c>
      <c r="U80" s="185">
        <v>9.221</v>
      </c>
      <c r="V80" s="185">
        <v>100</v>
      </c>
      <c r="W80" s="31">
        <v>74.61324041811847</v>
      </c>
      <c r="X80" s="186">
        <v>30</v>
      </c>
      <c r="Y80" s="185">
        <v>155</v>
      </c>
      <c r="Z80" s="31">
        <v>97.72591006423983</v>
      </c>
      <c r="AA80" s="186">
        <v>35</v>
      </c>
    </row>
    <row r="81" spans="10:27" ht="12.75">
      <c r="J81" s="9">
        <f t="shared" si="1"/>
        <v>24</v>
      </c>
      <c r="L81" s="73">
        <v>81.47</v>
      </c>
      <c r="M81" s="73">
        <v>62.93</v>
      </c>
      <c r="N81" s="73">
        <v>104.23</v>
      </c>
      <c r="O81" s="117">
        <v>1344.2</v>
      </c>
      <c r="R81" s="180">
        <v>24</v>
      </c>
      <c r="S81" s="195">
        <v>1.74</v>
      </c>
      <c r="T81" s="188">
        <v>7.501</v>
      </c>
      <c r="U81" s="188">
        <v>9.241</v>
      </c>
      <c r="V81" s="195">
        <v>100</v>
      </c>
      <c r="W81" s="197">
        <v>77.73626373626374</v>
      </c>
      <c r="X81" s="196">
        <v>30</v>
      </c>
      <c r="Y81" s="195">
        <v>150</v>
      </c>
      <c r="Z81" s="197">
        <v>96.74243663123467</v>
      </c>
      <c r="AA81" s="196">
        <v>32</v>
      </c>
    </row>
    <row r="82" spans="10:27" ht="12.75">
      <c r="J82" s="9">
        <f t="shared" si="1"/>
        <v>25</v>
      </c>
      <c r="L82" s="73">
        <v>75.38</v>
      </c>
      <c r="M82" s="73">
        <v>50.7</v>
      </c>
      <c r="N82" s="73">
        <v>103.92</v>
      </c>
      <c r="O82" s="117">
        <v>1344</v>
      </c>
      <c r="R82" s="187">
        <v>25</v>
      </c>
      <c r="S82" s="185">
        <v>1.3</v>
      </c>
      <c r="T82" s="198">
        <v>5.096</v>
      </c>
      <c r="U82" s="185">
        <v>6.396</v>
      </c>
      <c r="V82" s="188">
        <v>96</v>
      </c>
      <c r="W82" s="190">
        <v>62.30927835051546</v>
      </c>
      <c r="X82" s="189">
        <v>35</v>
      </c>
      <c r="Y82" s="188">
        <v>135</v>
      </c>
      <c r="Z82" s="190">
        <v>79.57889908256881</v>
      </c>
      <c r="AA82" s="189">
        <v>47</v>
      </c>
    </row>
    <row r="83" spans="10:27" ht="12.75">
      <c r="J83" s="9">
        <f t="shared" si="1"/>
        <v>26</v>
      </c>
      <c r="L83" s="73">
        <v>73.69</v>
      </c>
      <c r="M83" s="73">
        <v>50.96</v>
      </c>
      <c r="N83" s="73">
        <v>104.39</v>
      </c>
      <c r="O83" s="117">
        <v>1404</v>
      </c>
      <c r="R83" s="184">
        <v>26</v>
      </c>
      <c r="S83" s="185">
        <v>2.225</v>
      </c>
      <c r="T83" s="198">
        <v>9.297</v>
      </c>
      <c r="U83" s="185">
        <v>11.522</v>
      </c>
      <c r="V83" s="185">
        <v>110</v>
      </c>
      <c r="W83" s="31">
        <v>78.48219584569733</v>
      </c>
      <c r="X83" s="186">
        <v>50</v>
      </c>
      <c r="Y83" s="185">
        <v>183</v>
      </c>
      <c r="Z83" s="31">
        <v>118.57448789571694</v>
      </c>
      <c r="AA83" s="186">
        <v>65</v>
      </c>
    </row>
    <row r="84" spans="10:27" ht="12.75">
      <c r="J84" s="9">
        <f t="shared" si="1"/>
        <v>27</v>
      </c>
      <c r="L84" s="73">
        <v>80.98</v>
      </c>
      <c r="M84" s="73">
        <v>57.29</v>
      </c>
      <c r="N84" s="73">
        <v>105.32</v>
      </c>
      <c r="O84" s="117">
        <v>1428</v>
      </c>
      <c r="R84" s="184">
        <v>27</v>
      </c>
      <c r="S84" s="185">
        <v>1.992</v>
      </c>
      <c r="T84" s="198">
        <v>7.024</v>
      </c>
      <c r="U84" s="185">
        <v>9.016</v>
      </c>
      <c r="V84" s="185">
        <v>125</v>
      </c>
      <c r="W84" s="31">
        <v>74.87198515769944</v>
      </c>
      <c r="X84" s="186">
        <v>56</v>
      </c>
      <c r="Y84" s="185">
        <v>130</v>
      </c>
      <c r="Z84" s="31">
        <v>92.69786368260428</v>
      </c>
      <c r="AA84" s="186">
        <v>8</v>
      </c>
    </row>
    <row r="85" spans="10:27" ht="12.75">
      <c r="J85" s="9">
        <f t="shared" si="1"/>
        <v>28</v>
      </c>
      <c r="L85" s="73">
        <v>70.41</v>
      </c>
      <c r="M85" s="73">
        <v>51.2</v>
      </c>
      <c r="N85" s="73">
        <v>81.64</v>
      </c>
      <c r="O85" s="117">
        <v>1424</v>
      </c>
      <c r="R85" s="184">
        <v>28</v>
      </c>
      <c r="S85" s="185">
        <v>2.329</v>
      </c>
      <c r="T85" s="198">
        <v>1.422</v>
      </c>
      <c r="U85" s="185">
        <v>3.751</v>
      </c>
      <c r="V85" s="185">
        <v>95</v>
      </c>
      <c r="W85" s="31">
        <v>67.75935828877006</v>
      </c>
      <c r="X85" s="186">
        <v>40</v>
      </c>
      <c r="Y85" s="185">
        <v>108</v>
      </c>
      <c r="Z85" s="31">
        <v>87.79874213836477</v>
      </c>
      <c r="AA85" s="186">
        <v>50</v>
      </c>
    </row>
    <row r="86" spans="10:27" ht="12.75">
      <c r="J86" s="9">
        <f t="shared" si="1"/>
        <v>29</v>
      </c>
      <c r="L86" s="73">
        <v>57.52</v>
      </c>
      <c r="M86" s="73">
        <v>40.09</v>
      </c>
      <c r="N86" s="73">
        <v>71.3</v>
      </c>
      <c r="O86" s="117">
        <v>1455.9</v>
      </c>
      <c r="R86" s="184">
        <v>29</v>
      </c>
      <c r="S86" s="185">
        <v>3.305</v>
      </c>
      <c r="T86" s="198">
        <v>5.04</v>
      </c>
      <c r="U86" s="185">
        <v>8.345</v>
      </c>
      <c r="V86" s="185">
        <v>80</v>
      </c>
      <c r="W86" s="31">
        <v>59.43184421534937</v>
      </c>
      <c r="X86" s="186">
        <v>25</v>
      </c>
      <c r="Y86" s="185">
        <v>85</v>
      </c>
      <c r="Z86" s="31">
        <v>70.83333333333333</v>
      </c>
      <c r="AA86" s="186">
        <v>35</v>
      </c>
    </row>
    <row r="87" spans="10:27" ht="12.75">
      <c r="J87" s="9">
        <f t="shared" si="1"/>
        <v>30</v>
      </c>
      <c r="L87" s="73">
        <v>60.32</v>
      </c>
      <c r="M87" s="73">
        <v>46.69</v>
      </c>
      <c r="N87" s="73">
        <v>74.84</v>
      </c>
      <c r="O87" s="117">
        <v>1398.1</v>
      </c>
      <c r="R87" s="184">
        <v>30</v>
      </c>
      <c r="S87" s="185">
        <v>3.078</v>
      </c>
      <c r="T87" s="198">
        <v>7.245</v>
      </c>
      <c r="U87" s="185">
        <v>10.323</v>
      </c>
      <c r="V87" s="185">
        <v>81</v>
      </c>
      <c r="W87" s="31">
        <v>62.388961892247046</v>
      </c>
      <c r="X87" s="186">
        <v>45</v>
      </c>
      <c r="Y87" s="185">
        <v>115</v>
      </c>
      <c r="Z87" s="31">
        <v>80.52928870292887</v>
      </c>
      <c r="AA87" s="186">
        <v>51</v>
      </c>
    </row>
    <row r="88" spans="10:27" ht="12.75">
      <c r="J88" s="9">
        <f t="shared" si="1"/>
        <v>31</v>
      </c>
      <c r="L88" s="73">
        <v>81.1</v>
      </c>
      <c r="M88" s="73">
        <v>67.67</v>
      </c>
      <c r="N88" s="73">
        <v>94.95</v>
      </c>
      <c r="O88" s="117">
        <v>1335.5</v>
      </c>
      <c r="R88" s="180">
        <v>31</v>
      </c>
      <c r="S88" s="195">
        <v>3.057</v>
      </c>
      <c r="T88" s="188">
        <v>7.364</v>
      </c>
      <c r="U88" s="188">
        <v>10.421</v>
      </c>
      <c r="V88" s="188">
        <v>102</v>
      </c>
      <c r="W88" s="190">
        <v>70.43640897755611</v>
      </c>
      <c r="X88" s="189">
        <v>54</v>
      </c>
      <c r="Y88" s="188">
        <v>145</v>
      </c>
      <c r="Z88" s="190">
        <v>106.69556840077071</v>
      </c>
      <c r="AA88" s="189">
        <v>14</v>
      </c>
    </row>
    <row r="89" spans="10:27" ht="12.75">
      <c r="J89" s="9">
        <f t="shared" si="1"/>
        <v>32</v>
      </c>
      <c r="L89" s="73">
        <v>99.61</v>
      </c>
      <c r="M89" s="73">
        <v>78.52</v>
      </c>
      <c r="N89" s="73">
        <v>120.75</v>
      </c>
      <c r="O89" s="117">
        <v>1329.7</v>
      </c>
      <c r="R89" s="184">
        <v>32</v>
      </c>
      <c r="S89" s="185">
        <v>2.6790000000000003</v>
      </c>
      <c r="T89" s="185">
        <v>5.405</v>
      </c>
      <c r="U89" s="200">
        <v>8.084</v>
      </c>
      <c r="V89" s="202">
        <v>105</v>
      </c>
      <c r="W89" s="81">
        <v>80.52503052503053</v>
      </c>
      <c r="X89" s="199">
        <v>58</v>
      </c>
      <c r="Y89" s="203">
        <v>195</v>
      </c>
      <c r="Z89" s="81">
        <v>122.58614864864865</v>
      </c>
      <c r="AA89" s="201">
        <v>82</v>
      </c>
    </row>
    <row r="90" spans="10:27" ht="12.75">
      <c r="J90" s="9">
        <f t="shared" si="1"/>
        <v>33</v>
      </c>
      <c r="L90" s="73">
        <v>120.7</v>
      </c>
      <c r="M90" s="73">
        <v>99.75</v>
      </c>
      <c r="N90" s="73">
        <v>135.49</v>
      </c>
      <c r="O90" s="117">
        <v>1363.2</v>
      </c>
      <c r="R90" s="181">
        <v>33</v>
      </c>
      <c r="S90" s="188">
        <v>1.853</v>
      </c>
      <c r="T90" s="204">
        <v>6.19</v>
      </c>
      <c r="U90" s="204">
        <v>8.043000000000001</v>
      </c>
      <c r="V90" s="202">
        <v>110</v>
      </c>
      <c r="W90" s="81">
        <v>90.73476702508961</v>
      </c>
      <c r="X90" s="199">
        <v>67</v>
      </c>
      <c r="Y90" s="203">
        <v>175</v>
      </c>
      <c r="Z90" s="81">
        <v>137.73675762439808</v>
      </c>
      <c r="AA90" s="201">
        <v>80</v>
      </c>
    </row>
    <row r="91" spans="10:27" ht="12.75">
      <c r="J91" s="9">
        <f t="shared" si="1"/>
        <v>34</v>
      </c>
      <c r="L91" s="73">
        <v>135.48</v>
      </c>
      <c r="M91" s="73">
        <v>118.82</v>
      </c>
      <c r="N91" s="73">
        <v>159.46</v>
      </c>
      <c r="O91" s="117">
        <v>1286.7</v>
      </c>
      <c r="R91" s="187">
        <v>34</v>
      </c>
      <c r="S91" s="205">
        <v>2.79</v>
      </c>
      <c r="T91" s="188">
        <v>5.119</v>
      </c>
      <c r="U91" s="205">
        <v>7.909</v>
      </c>
      <c r="V91" s="195">
        <v>118</v>
      </c>
      <c r="W91" s="197">
        <v>97.78571428571429</v>
      </c>
      <c r="X91" s="196">
        <v>56</v>
      </c>
      <c r="Y91" s="206">
        <v>177</v>
      </c>
      <c r="Z91" s="197">
        <v>147.53617021276597</v>
      </c>
      <c r="AA91" s="207">
        <v>105</v>
      </c>
    </row>
    <row r="92" spans="10:27" ht="12.75">
      <c r="J92" s="9">
        <f t="shared" si="1"/>
        <v>35</v>
      </c>
      <c r="L92" s="73">
        <v>138.07</v>
      </c>
      <c r="M92" s="73">
        <v>119.04</v>
      </c>
      <c r="N92" s="73">
        <v>173.11</v>
      </c>
      <c r="O92" s="117">
        <v>1226.3</v>
      </c>
      <c r="R92" s="208">
        <v>35</v>
      </c>
      <c r="S92" s="188">
        <v>1.944</v>
      </c>
      <c r="T92" s="204">
        <v>5.2330000000000005</v>
      </c>
      <c r="U92" s="209">
        <v>7.1770000000000005</v>
      </c>
      <c r="V92" s="188">
        <v>134</v>
      </c>
      <c r="W92" s="190">
        <v>101.12121212121212</v>
      </c>
      <c r="X92" s="189">
        <v>75</v>
      </c>
      <c r="Y92" s="188">
        <v>215</v>
      </c>
      <c r="Z92" s="190">
        <v>148.12147505422993</v>
      </c>
      <c r="AA92" s="189">
        <v>115</v>
      </c>
    </row>
    <row r="93" spans="2:27" ht="12.75">
      <c r="B93" t="s">
        <v>570</v>
      </c>
      <c r="J93" s="9">
        <f t="shared" si="1"/>
        <v>36</v>
      </c>
      <c r="L93" s="73">
        <v>135.1</v>
      </c>
      <c r="M93" s="73">
        <v>115.88</v>
      </c>
      <c r="N93" s="73">
        <v>150.98</v>
      </c>
      <c r="O93" s="117">
        <v>1179</v>
      </c>
      <c r="R93" s="208">
        <v>36</v>
      </c>
      <c r="S93" s="185">
        <v>1.788</v>
      </c>
      <c r="T93" s="185">
        <v>7.683</v>
      </c>
      <c r="U93" s="185">
        <v>9.471</v>
      </c>
      <c r="V93" s="185">
        <v>119</v>
      </c>
      <c r="W93" s="31">
        <v>98.03092783505154</v>
      </c>
      <c r="X93" s="186">
        <v>85</v>
      </c>
      <c r="Y93" s="185">
        <v>186</v>
      </c>
      <c r="Z93" s="31">
        <v>142.6624203821656</v>
      </c>
      <c r="AA93" s="186">
        <v>80</v>
      </c>
    </row>
    <row r="94" spans="2:27" ht="12.75">
      <c r="B94" t="s">
        <v>571</v>
      </c>
      <c r="J94" s="9">
        <f t="shared" si="1"/>
        <v>37</v>
      </c>
      <c r="L94" s="73">
        <v>139.11</v>
      </c>
      <c r="M94" s="73">
        <v>118.52</v>
      </c>
      <c r="N94" s="73">
        <v>158.28</v>
      </c>
      <c r="O94" s="117">
        <v>1218</v>
      </c>
      <c r="R94" s="208">
        <v>37</v>
      </c>
      <c r="S94" s="188">
        <v>1.112</v>
      </c>
      <c r="T94" s="188">
        <v>7.97</v>
      </c>
      <c r="U94" s="188">
        <v>9.082</v>
      </c>
      <c r="V94" s="188">
        <v>140</v>
      </c>
      <c r="W94" s="190">
        <v>100.8069498069498</v>
      </c>
      <c r="X94" s="189">
        <v>80</v>
      </c>
      <c r="Y94" s="188">
        <v>217</v>
      </c>
      <c r="Z94" s="190">
        <v>149.88127090301003</v>
      </c>
      <c r="AA94" s="189">
        <v>115</v>
      </c>
    </row>
    <row r="95" spans="10:27" ht="12.75">
      <c r="J95" s="9">
        <f t="shared" si="1"/>
        <v>38</v>
      </c>
      <c r="L95" s="73">
        <v>129.33</v>
      </c>
      <c r="M95" s="73">
        <v>99.32</v>
      </c>
      <c r="N95" s="73">
        <v>149</v>
      </c>
      <c r="O95" s="117">
        <v>1277.3</v>
      </c>
      <c r="R95" s="208">
        <v>38</v>
      </c>
      <c r="S95" s="188">
        <v>1.268</v>
      </c>
      <c r="T95" s="188">
        <v>17.313</v>
      </c>
      <c r="U95" s="188">
        <v>18.581</v>
      </c>
      <c r="V95" s="188">
        <v>190</v>
      </c>
      <c r="W95" s="190">
        <v>108</v>
      </c>
      <c r="X95" s="189">
        <v>65</v>
      </c>
      <c r="Y95" s="188">
        <v>260</v>
      </c>
      <c r="Z95" s="190">
        <v>143</v>
      </c>
      <c r="AA95" s="189">
        <v>80</v>
      </c>
    </row>
    <row r="96" spans="10:27" ht="12.75">
      <c r="J96" s="9">
        <f t="shared" si="1"/>
        <v>39</v>
      </c>
      <c r="L96" s="73">
        <v>116.69</v>
      </c>
      <c r="M96" s="73">
        <v>97.52</v>
      </c>
      <c r="N96" s="73">
        <v>132.85</v>
      </c>
      <c r="O96" s="117">
        <v>1228.5</v>
      </c>
      <c r="R96" s="208">
        <v>39</v>
      </c>
      <c r="S96" s="188">
        <v>1.101</v>
      </c>
      <c r="T96" s="188">
        <v>5.859</v>
      </c>
      <c r="U96" s="188">
        <v>6.96</v>
      </c>
      <c r="V96" s="188">
        <v>114</v>
      </c>
      <c r="W96" s="190">
        <v>95</v>
      </c>
      <c r="X96" s="189">
        <v>70</v>
      </c>
      <c r="Y96" s="188">
        <v>163</v>
      </c>
      <c r="Z96" s="190">
        <v>127</v>
      </c>
      <c r="AA96" s="189">
        <v>95</v>
      </c>
    </row>
    <row r="97" spans="10:27" ht="12.75">
      <c r="J97" s="9">
        <f t="shared" si="1"/>
        <v>40</v>
      </c>
      <c r="L97" s="73">
        <v>130.78</v>
      </c>
      <c r="M97" s="73">
        <v>108.08</v>
      </c>
      <c r="N97" s="73">
        <v>150.28</v>
      </c>
      <c r="O97" s="117">
        <v>1327.6</v>
      </c>
      <c r="R97" s="208">
        <v>40</v>
      </c>
      <c r="S97" s="188">
        <v>0.868</v>
      </c>
      <c r="T97" s="188">
        <v>11.462</v>
      </c>
      <c r="U97" s="188">
        <v>12.33</v>
      </c>
      <c r="V97" s="188">
        <v>130</v>
      </c>
      <c r="W97" s="190">
        <v>100</v>
      </c>
      <c r="X97" s="189">
        <v>68</v>
      </c>
      <c r="Y97" s="188">
        <v>167</v>
      </c>
      <c r="Z97" s="190">
        <v>138</v>
      </c>
      <c r="AA97" s="189">
        <v>100</v>
      </c>
    </row>
    <row r="98" spans="10:27" ht="12.75">
      <c r="J98" s="9">
        <f t="shared" si="1"/>
        <v>41</v>
      </c>
      <c r="L98" s="73">
        <v>139.15</v>
      </c>
      <c r="M98" s="73">
        <v>118.2</v>
      </c>
      <c r="N98" s="73">
        <v>157.64</v>
      </c>
      <c r="O98" s="117">
        <v>1360.8</v>
      </c>
      <c r="R98" s="208">
        <v>41</v>
      </c>
      <c r="S98" s="188">
        <v>0.69</v>
      </c>
      <c r="T98" s="188">
        <v>5.435</v>
      </c>
      <c r="U98" s="188">
        <v>6.125</v>
      </c>
      <c r="V98" s="188">
        <v>110</v>
      </c>
      <c r="W98" s="190">
        <v>101</v>
      </c>
      <c r="X98" s="189">
        <v>85</v>
      </c>
      <c r="Y98" s="188">
        <v>166</v>
      </c>
      <c r="Z98" s="190">
        <v>144</v>
      </c>
      <c r="AA98" s="189">
        <v>100</v>
      </c>
    </row>
    <row r="99" spans="10:27" ht="12.75">
      <c r="J99" s="9">
        <f t="shared" si="1"/>
        <v>42</v>
      </c>
      <c r="L99" s="73">
        <v>142.86</v>
      </c>
      <c r="M99" s="73">
        <v>130.86</v>
      </c>
      <c r="N99" s="73">
        <v>152.61</v>
      </c>
      <c r="O99" s="117">
        <v>1409.8</v>
      </c>
      <c r="R99" s="208">
        <v>42</v>
      </c>
      <c r="S99" s="188">
        <v>1.172</v>
      </c>
      <c r="T99" s="188">
        <v>6.197</v>
      </c>
      <c r="U99" s="188">
        <v>7.369</v>
      </c>
      <c r="V99" s="188">
        <v>110</v>
      </c>
      <c r="W99" s="190">
        <v>103</v>
      </c>
      <c r="X99" s="189">
        <v>90</v>
      </c>
      <c r="Y99" s="188">
        <v>177</v>
      </c>
      <c r="Z99" s="190">
        <v>153</v>
      </c>
      <c r="AA99" s="189">
        <v>100</v>
      </c>
    </row>
    <row r="100" spans="10:27" ht="12.75">
      <c r="J100" s="9">
        <f t="shared" si="1"/>
        <v>43</v>
      </c>
      <c r="L100" s="73">
        <v>136.03</v>
      </c>
      <c r="M100" s="73">
        <v>116.59</v>
      </c>
      <c r="N100" s="73">
        <v>150.09</v>
      </c>
      <c r="O100" s="117">
        <v>1350</v>
      </c>
      <c r="R100" s="208">
        <v>43</v>
      </c>
      <c r="S100" s="188">
        <v>1.842</v>
      </c>
      <c r="T100" s="188">
        <v>8.151</v>
      </c>
      <c r="U100" s="188">
        <v>9.993</v>
      </c>
      <c r="V100" s="188">
        <v>115</v>
      </c>
      <c r="W100" s="190">
        <v>101</v>
      </c>
      <c r="X100" s="189">
        <v>80</v>
      </c>
      <c r="Y100" s="188">
        <v>176</v>
      </c>
      <c r="Z100" s="190">
        <v>142</v>
      </c>
      <c r="AA100" s="189">
        <v>90</v>
      </c>
    </row>
    <row r="101" spans="10:27" ht="12.75">
      <c r="J101" s="9">
        <f t="shared" si="1"/>
        <v>44</v>
      </c>
      <c r="L101" s="73">
        <v>119.94</v>
      </c>
      <c r="M101" s="73">
        <v>93.41</v>
      </c>
      <c r="N101" s="73">
        <v>132.3</v>
      </c>
      <c r="O101" s="117">
        <v>1345</v>
      </c>
      <c r="R101" s="208">
        <v>44</v>
      </c>
      <c r="S101" s="188">
        <v>1.592</v>
      </c>
      <c r="T101" s="188">
        <v>14.442</v>
      </c>
      <c r="U101" s="188">
        <v>16.034</v>
      </c>
      <c r="V101" s="188">
        <v>105</v>
      </c>
      <c r="W101" s="190">
        <v>94</v>
      </c>
      <c r="X101" s="189">
        <v>62</v>
      </c>
      <c r="Y101" s="188">
        <v>145</v>
      </c>
      <c r="Z101" s="190">
        <v>123</v>
      </c>
      <c r="AA101" s="189">
        <v>68</v>
      </c>
    </row>
    <row r="102" spans="10:27" ht="12.75">
      <c r="J102" s="9">
        <f t="shared" si="1"/>
        <v>45</v>
      </c>
      <c r="L102" s="73">
        <v>120.01</v>
      </c>
      <c r="M102" s="73">
        <v>84.06</v>
      </c>
      <c r="N102" s="73">
        <v>133.08</v>
      </c>
      <c r="O102" s="117">
        <v>1495</v>
      </c>
      <c r="R102" s="208">
        <v>45</v>
      </c>
      <c r="S102" s="188">
        <v>1.219</v>
      </c>
      <c r="T102" s="188">
        <v>18.802</v>
      </c>
      <c r="U102" s="188">
        <v>20.021</v>
      </c>
      <c r="V102" s="188">
        <v>112</v>
      </c>
      <c r="W102" s="190">
        <v>94</v>
      </c>
      <c r="X102" s="189">
        <v>76</v>
      </c>
      <c r="Y102" s="188">
        <v>155</v>
      </c>
      <c r="Z102" s="190">
        <v>131</v>
      </c>
      <c r="AA102" s="189">
        <v>99</v>
      </c>
    </row>
    <row r="103" spans="10:27" ht="12.75">
      <c r="J103" s="9">
        <f t="shared" si="1"/>
        <v>46</v>
      </c>
      <c r="L103" s="73">
        <v>135.77</v>
      </c>
      <c r="M103" s="73">
        <v>119.08</v>
      </c>
      <c r="N103" s="73">
        <v>151.05</v>
      </c>
      <c r="O103" s="117">
        <v>1624</v>
      </c>
      <c r="R103" s="208">
        <v>46</v>
      </c>
      <c r="S103" s="188">
        <v>3.43</v>
      </c>
      <c r="T103" s="188">
        <v>18.33</v>
      </c>
      <c r="U103" s="188">
        <v>21.76</v>
      </c>
      <c r="V103" s="188">
        <v>123</v>
      </c>
      <c r="W103" s="190">
        <v>106</v>
      </c>
      <c r="X103" s="189">
        <v>92</v>
      </c>
      <c r="Y103" s="188">
        <v>177</v>
      </c>
      <c r="Z103" s="190">
        <v>146</v>
      </c>
      <c r="AA103" s="189">
        <v>100</v>
      </c>
    </row>
    <row r="104" spans="10:27" ht="12.75">
      <c r="J104" s="9">
        <f t="shared" si="1"/>
        <v>47</v>
      </c>
      <c r="L104" s="73">
        <v>128.15</v>
      </c>
      <c r="M104" s="73">
        <v>108.29</v>
      </c>
      <c r="N104" s="73">
        <v>148.44</v>
      </c>
      <c r="O104" s="117">
        <v>1569</v>
      </c>
      <c r="R104" s="208">
        <v>47</v>
      </c>
      <c r="S104" s="188">
        <v>1.583</v>
      </c>
      <c r="T104" s="188">
        <v>18.117</v>
      </c>
      <c r="U104" s="188">
        <v>19.7</v>
      </c>
      <c r="V104" s="188">
        <v>115</v>
      </c>
      <c r="W104" s="190">
        <v>95</v>
      </c>
      <c r="X104" s="189">
        <v>61</v>
      </c>
      <c r="Y104" s="188">
        <v>175</v>
      </c>
      <c r="Z104" s="190">
        <v>137</v>
      </c>
      <c r="AA104" s="189">
        <v>80</v>
      </c>
    </row>
    <row r="105" spans="10:27" ht="12.75">
      <c r="J105" s="9">
        <f t="shared" si="1"/>
        <v>48</v>
      </c>
      <c r="L105" s="73">
        <v>129.25</v>
      </c>
      <c r="M105" s="73">
        <v>106.86</v>
      </c>
      <c r="N105" s="73">
        <v>151.9</v>
      </c>
      <c r="O105" s="117">
        <v>1632.9</v>
      </c>
      <c r="R105" s="208">
        <v>48</v>
      </c>
      <c r="S105" s="188">
        <v>1.235</v>
      </c>
      <c r="T105" s="188">
        <v>17.804000000000002</v>
      </c>
      <c r="U105" s="188">
        <v>19.039</v>
      </c>
      <c r="V105" s="188">
        <v>130</v>
      </c>
      <c r="W105" s="190">
        <v>94</v>
      </c>
      <c r="X105" s="189">
        <v>80</v>
      </c>
      <c r="Y105" s="188">
        <v>239</v>
      </c>
      <c r="Z105" s="190">
        <v>143</v>
      </c>
      <c r="AA105" s="189">
        <v>80</v>
      </c>
    </row>
    <row r="106" spans="10:27" ht="12.75">
      <c r="J106" s="9">
        <f t="shared" si="1"/>
        <v>49</v>
      </c>
      <c r="L106" s="73">
        <v>133.83</v>
      </c>
      <c r="M106" s="73">
        <v>117.72</v>
      </c>
      <c r="N106" s="73">
        <v>167.06</v>
      </c>
      <c r="O106" s="117">
        <v>1731</v>
      </c>
      <c r="R106" s="208">
        <v>49</v>
      </c>
      <c r="S106" s="188">
        <v>1.36</v>
      </c>
      <c r="T106" s="188">
        <v>18.491</v>
      </c>
      <c r="U106" s="188">
        <v>19.851</v>
      </c>
      <c r="V106" s="188">
        <v>159</v>
      </c>
      <c r="W106" s="190">
        <v>106</v>
      </c>
      <c r="X106" s="189">
        <v>80</v>
      </c>
      <c r="Y106" s="188">
        <v>441</v>
      </c>
      <c r="Z106" s="190">
        <v>147</v>
      </c>
      <c r="AA106" s="189">
        <v>31</v>
      </c>
    </row>
    <row r="107" spans="10:27" ht="12.75">
      <c r="J107" s="9">
        <f t="shared" si="1"/>
        <v>50</v>
      </c>
      <c r="L107" s="73">
        <v>176.66</v>
      </c>
      <c r="M107" s="73">
        <v>123.34</v>
      </c>
      <c r="N107" s="73">
        <v>654.98</v>
      </c>
      <c r="O107" s="117">
        <v>1948</v>
      </c>
      <c r="R107" s="208">
        <v>50</v>
      </c>
      <c r="S107" s="188">
        <v>2.674</v>
      </c>
      <c r="T107" s="188">
        <v>17.298000000000002</v>
      </c>
      <c r="U107" s="188">
        <v>19.972</v>
      </c>
      <c r="V107" s="188">
        <v>318</v>
      </c>
      <c r="W107" s="190">
        <v>142</v>
      </c>
      <c r="X107" s="189">
        <v>56</v>
      </c>
      <c r="Y107" s="188">
        <v>730</v>
      </c>
      <c r="Z107" s="190">
        <v>209</v>
      </c>
      <c r="AA107" s="189">
        <v>115</v>
      </c>
    </row>
    <row r="108" spans="10:27" ht="12.75">
      <c r="J108" s="9">
        <f t="shared" si="1"/>
        <v>51</v>
      </c>
      <c r="L108" s="73">
        <v>129.14</v>
      </c>
      <c r="M108" s="73">
        <v>82.65</v>
      </c>
      <c r="N108" s="73">
        <v>223.96</v>
      </c>
      <c r="O108" s="117">
        <v>1743.2</v>
      </c>
      <c r="R108" s="208">
        <v>51</v>
      </c>
      <c r="S108" s="188">
        <v>1.945</v>
      </c>
      <c r="T108" s="188">
        <v>7.995</v>
      </c>
      <c r="U108" s="188">
        <v>9.94</v>
      </c>
      <c r="V108" s="188">
        <v>198</v>
      </c>
      <c r="W108" s="190">
        <v>116</v>
      </c>
      <c r="X108" s="189">
        <v>50</v>
      </c>
      <c r="Y108" s="188">
        <v>282</v>
      </c>
      <c r="Z108" s="190">
        <v>142</v>
      </c>
      <c r="AA108" s="189">
        <v>70</v>
      </c>
    </row>
    <row r="109" spans="10:27" ht="12.75">
      <c r="J109" s="9">
        <f t="shared" si="1"/>
        <v>52</v>
      </c>
      <c r="L109" s="73">
        <v>124.91</v>
      </c>
      <c r="M109" s="73">
        <v>101.61</v>
      </c>
      <c r="N109" s="73">
        <v>138.28</v>
      </c>
      <c r="O109" s="144">
        <v>1768.5</v>
      </c>
      <c r="R109" s="208">
        <v>52</v>
      </c>
      <c r="S109" s="188">
        <v>1.832</v>
      </c>
      <c r="T109" s="188">
        <v>16.086000000000002</v>
      </c>
      <c r="U109" s="188">
        <v>17.918</v>
      </c>
      <c r="V109" s="188">
        <v>130</v>
      </c>
      <c r="W109" s="190">
        <v>94</v>
      </c>
      <c r="X109" s="189">
        <v>80</v>
      </c>
      <c r="Y109" s="188">
        <v>166</v>
      </c>
      <c r="Z109" s="190">
        <v>137</v>
      </c>
      <c r="AA109" s="189">
        <v>82</v>
      </c>
    </row>
    <row r="110" spans="18:27" ht="13.5" thickBot="1">
      <c r="R110" s="210">
        <v>1</v>
      </c>
      <c r="S110" s="211">
        <v>1.438</v>
      </c>
      <c r="T110" s="211">
        <v>10.731</v>
      </c>
      <c r="U110" s="211">
        <v>12.169</v>
      </c>
      <c r="V110" s="212">
        <v>122</v>
      </c>
      <c r="W110" s="213">
        <v>92</v>
      </c>
      <c r="X110" s="214">
        <v>51</v>
      </c>
      <c r="Y110" s="215">
        <v>158</v>
      </c>
      <c r="Z110" s="213">
        <v>130</v>
      </c>
      <c r="AA110" s="214">
        <v>90</v>
      </c>
    </row>
    <row r="111" spans="18:27" ht="13.5" thickBot="1">
      <c r="R111" s="216" t="s">
        <v>189</v>
      </c>
      <c r="S111" s="217">
        <f>SUM(S66:S110)</f>
        <v>102.41599999999998</v>
      </c>
      <c r="T111" s="217">
        <f>SUM(T66:T110)</f>
        <v>408.77700000000004</v>
      </c>
      <c r="U111" s="217">
        <f>SUM(U66:U110)</f>
        <v>511.19299999999987</v>
      </c>
      <c r="V111" s="218"/>
      <c r="W111" s="84"/>
      <c r="X111" s="218"/>
      <c r="Y111" s="218"/>
      <c r="Z111" s="84"/>
      <c r="AA111" s="218"/>
    </row>
    <row r="112" spans="18:20" ht="12.75">
      <c r="R112" s="153"/>
      <c r="S112" s="153"/>
      <c r="T112" s="144"/>
    </row>
  </sheetData>
  <sheetProtection/>
  <printOptions/>
  <pageMargins left="0.43" right="0.31" top="0.984251969" bottom="0.984251969" header="0.5" footer="0.5"/>
  <pageSetup fitToHeight="1" fitToWidth="1" horizontalDpi="300" verticalDpi="300" orientation="portrait" paperSize="9" scale="46" r:id="rId2"/>
  <headerFooter alignWithMargins="0">
    <oddFooter>&amp;CNordel 1999&amp;R&amp;D &amp;T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="85" zoomScaleNormal="85" zoomScalePageLayoutView="0" workbookViewId="0" topLeftCell="A1">
      <pane xSplit="2" ySplit="20" topLeftCell="C21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9.140625" style="16" bestFit="1" customWidth="1"/>
    <col min="4" max="5" width="7.57421875" style="16" bestFit="1" customWidth="1"/>
    <col min="6" max="6" width="7.00390625" style="16" bestFit="1" customWidth="1"/>
    <col min="7" max="7" width="7.7109375" style="16" customWidth="1"/>
    <col min="8" max="8" width="7.7109375" style="0" customWidth="1"/>
    <col min="9" max="9" width="6.140625" style="0" customWidth="1"/>
    <col min="10" max="10" width="5.57421875" style="0" customWidth="1"/>
    <col min="11" max="11" width="9.140625" style="16" bestFit="1" customWidth="1"/>
    <col min="12" max="13" width="7.57421875" style="16" bestFit="1" customWidth="1"/>
    <col min="14" max="14" width="7.00390625" style="16" bestFit="1" customWidth="1"/>
    <col min="15" max="15" width="6.28125" style="16" customWidth="1"/>
    <col min="16" max="16" width="7.7109375" style="16" customWidth="1"/>
    <col min="17" max="17" width="5.57421875" style="16" customWidth="1"/>
    <col min="18" max="18" width="5.57421875" style="0" customWidth="1"/>
    <col min="19" max="19" width="9.140625" style="16" bestFit="1" customWidth="1"/>
    <col min="20" max="21" width="7.57421875" style="16" bestFit="1" customWidth="1"/>
    <col min="22" max="22" width="7.00390625" style="16" bestFit="1" customWidth="1"/>
    <col min="23" max="23" width="6.7109375" style="16" customWidth="1"/>
    <col min="24" max="24" width="7.7109375" style="0" customWidth="1"/>
  </cols>
  <sheetData>
    <row r="1" spans="1:9" s="28" customFormat="1" ht="15">
      <c r="A1" s="27" t="s">
        <v>47</v>
      </c>
      <c r="B1" s="27" t="s">
        <v>553</v>
      </c>
      <c r="D1" s="29"/>
      <c r="E1" s="29"/>
      <c r="F1" s="29"/>
      <c r="G1" s="30"/>
      <c r="H1" s="29"/>
      <c r="I1" s="30"/>
    </row>
    <row r="2" ht="12.75">
      <c r="A2" s="135"/>
    </row>
    <row r="3" ht="12.75">
      <c r="A3" s="134"/>
    </row>
    <row r="4" spans="2:23" ht="14.25">
      <c r="B4" s="136" t="s">
        <v>185</v>
      </c>
      <c r="C4" s="137"/>
      <c r="D4" s="137"/>
      <c r="E4" s="137"/>
      <c r="F4" s="137"/>
      <c r="G4" s="137"/>
      <c r="J4" s="136" t="s">
        <v>186</v>
      </c>
      <c r="K4" s="137"/>
      <c r="L4" s="137"/>
      <c r="M4" s="137"/>
      <c r="N4" s="137"/>
      <c r="O4" s="137"/>
      <c r="R4" s="136" t="s">
        <v>187</v>
      </c>
      <c r="S4" s="137"/>
      <c r="T4" s="137"/>
      <c r="U4" s="137"/>
      <c r="V4" s="137"/>
      <c r="W4" s="137"/>
    </row>
    <row r="5" spans="2:23" ht="12.75">
      <c r="B5" s="17"/>
      <c r="C5" s="65" t="s">
        <v>313</v>
      </c>
      <c r="D5" s="65" t="s">
        <v>50</v>
      </c>
      <c r="E5" s="65" t="s">
        <v>316</v>
      </c>
      <c r="F5" s="65" t="s">
        <v>54</v>
      </c>
      <c r="G5" s="65" t="s">
        <v>188</v>
      </c>
      <c r="H5" s="37"/>
      <c r="I5" s="37"/>
      <c r="J5" s="17"/>
      <c r="K5" s="65" t="s">
        <v>313</v>
      </c>
      <c r="L5" s="65" t="s">
        <v>50</v>
      </c>
      <c r="M5" s="65" t="s">
        <v>316</v>
      </c>
      <c r="N5" s="65" t="s">
        <v>54</v>
      </c>
      <c r="O5" s="65" t="s">
        <v>188</v>
      </c>
      <c r="P5" s="65"/>
      <c r="Q5" s="65"/>
      <c r="R5" s="17"/>
      <c r="S5" s="65" t="s">
        <v>313</v>
      </c>
      <c r="T5" s="65" t="s">
        <v>50</v>
      </c>
      <c r="U5" s="65" t="s">
        <v>316</v>
      </c>
      <c r="V5" s="65" t="s">
        <v>54</v>
      </c>
      <c r="W5" s="65" t="s">
        <v>188</v>
      </c>
    </row>
    <row r="6" spans="2:23" ht="12.75">
      <c r="B6">
        <v>1985</v>
      </c>
      <c r="C6" s="16">
        <v>4226.653224615826</v>
      </c>
      <c r="D6" s="16">
        <v>1273.1322172729</v>
      </c>
      <c r="E6" s="16">
        <v>90</v>
      </c>
      <c r="F6" s="16">
        <v>689.9913975606169</v>
      </c>
      <c r="G6" s="16">
        <v>6230</v>
      </c>
      <c r="J6">
        <v>1985</v>
      </c>
      <c r="K6" s="16">
        <v>2797.69010448523</v>
      </c>
      <c r="L6" s="16">
        <v>653.043129472862</v>
      </c>
      <c r="M6" s="16">
        <v>50</v>
      </c>
      <c r="N6" s="16">
        <v>420</v>
      </c>
      <c r="O6" s="16">
        <v>2103.6080120041656</v>
      </c>
      <c r="R6">
        <v>1985</v>
      </c>
      <c r="S6" s="16">
        <v>676.5682275474866</v>
      </c>
      <c r="T6" s="16">
        <v>165.0868711604636</v>
      </c>
      <c r="U6" s="16">
        <v>21</v>
      </c>
      <c r="V6" s="16">
        <v>110</v>
      </c>
      <c r="W6" s="16">
        <v>525.4027338866533</v>
      </c>
    </row>
    <row r="7" spans="2:21" ht="12.75">
      <c r="B7">
        <v>1986</v>
      </c>
      <c r="C7" s="16">
        <v>4016.901453621225</v>
      </c>
      <c r="D7" s="16">
        <v>977.9006699989365</v>
      </c>
      <c r="E7" s="16">
        <v>90</v>
      </c>
      <c r="J7">
        <v>1986</v>
      </c>
      <c r="K7" s="16">
        <v>2738.949512118855</v>
      </c>
      <c r="L7" s="16">
        <v>588.8546208656811</v>
      </c>
      <c r="M7" s="16">
        <v>50</v>
      </c>
      <c r="R7">
        <v>1986</v>
      </c>
      <c r="S7" s="16">
        <v>663.4141257025568</v>
      </c>
      <c r="T7" s="16">
        <v>152.46198021907904</v>
      </c>
      <c r="U7" s="16">
        <v>19</v>
      </c>
    </row>
    <row r="8" spans="2:21" ht="12.75">
      <c r="B8">
        <v>1987</v>
      </c>
      <c r="C8" s="16">
        <v>3620.132765017182</v>
      </c>
      <c r="D8" s="16">
        <v>1022.1728181317384</v>
      </c>
      <c r="E8" s="16">
        <v>80</v>
      </c>
      <c r="J8">
        <v>1987</v>
      </c>
      <c r="K8" s="16">
        <v>2682.0356945090625</v>
      </c>
      <c r="L8" s="16">
        <v>640.434406232785</v>
      </c>
      <c r="M8" s="16">
        <v>40</v>
      </c>
      <c r="R8">
        <v>1987</v>
      </c>
      <c r="S8" s="16">
        <v>646.9177251085704</v>
      </c>
      <c r="T8" s="16">
        <v>162.2727630439915</v>
      </c>
      <c r="U8" s="16">
        <v>15</v>
      </c>
    </row>
    <row r="9" spans="2:21" ht="12.75">
      <c r="B9">
        <v>1988</v>
      </c>
      <c r="C9" s="16">
        <v>3918.360555725021</v>
      </c>
      <c r="D9" s="16">
        <v>928.2630355363667</v>
      </c>
      <c r="E9" s="16">
        <v>50</v>
      </c>
      <c r="J9">
        <v>1988</v>
      </c>
      <c r="K9" s="16">
        <v>2633.537616815951</v>
      </c>
      <c r="L9" s="16">
        <v>663.1761970812902</v>
      </c>
      <c r="M9" s="16">
        <v>40</v>
      </c>
      <c r="R9">
        <v>1988</v>
      </c>
      <c r="S9" s="16">
        <v>636.0472532653005</v>
      </c>
      <c r="T9" s="16">
        <v>167.5816125188036</v>
      </c>
      <c r="U9" s="16">
        <v>13</v>
      </c>
    </row>
    <row r="10" spans="2:20" ht="12.75">
      <c r="B10">
        <v>1989</v>
      </c>
      <c r="C10" s="16">
        <v>3703.583695159096</v>
      </c>
      <c r="D10" s="16">
        <v>821.9046686894392</v>
      </c>
      <c r="E10" s="16">
        <v>30</v>
      </c>
      <c r="J10">
        <v>1989</v>
      </c>
      <c r="K10" s="16">
        <v>2484.3172833905774</v>
      </c>
      <c r="L10" s="16">
        <v>628.4232162082803</v>
      </c>
      <c r="M10" s="16">
        <v>40</v>
      </c>
      <c r="R10">
        <v>1989</v>
      </c>
      <c r="S10" s="16">
        <v>602.546821333679</v>
      </c>
      <c r="T10" s="16">
        <v>160.65381227366154</v>
      </c>
    </row>
    <row r="11" spans="2:23" ht="12.75">
      <c r="B11">
        <v>1990</v>
      </c>
      <c r="C11" s="16">
        <v>3167.0929871512426</v>
      </c>
      <c r="D11" s="16">
        <v>1014.2289874255459</v>
      </c>
      <c r="E11" s="16">
        <v>30</v>
      </c>
      <c r="F11" s="16">
        <v>469.91295205503104</v>
      </c>
      <c r="G11" s="16">
        <v>4540.001025910419</v>
      </c>
      <c r="J11">
        <v>1990</v>
      </c>
      <c r="K11" s="16">
        <v>2502.8018866529655</v>
      </c>
      <c r="L11" s="16">
        <v>733.8731654144119</v>
      </c>
      <c r="M11" s="16">
        <v>30</v>
      </c>
      <c r="N11" s="16">
        <v>320</v>
      </c>
      <c r="O11" s="16">
        <v>1275.824431214639</v>
      </c>
      <c r="R11">
        <v>1990</v>
      </c>
      <c r="S11" s="16">
        <v>603.8768057013589</v>
      </c>
      <c r="T11" s="16">
        <v>188.59734496048583</v>
      </c>
      <c r="U11" s="16">
        <v>11</v>
      </c>
      <c r="V11" s="16">
        <v>90</v>
      </c>
      <c r="W11" s="16">
        <v>458.8317301954094</v>
      </c>
    </row>
    <row r="12" spans="2:20" ht="12.75">
      <c r="B12">
        <v>1991</v>
      </c>
      <c r="C12" s="16">
        <v>3539.189565355709</v>
      </c>
      <c r="D12" s="16">
        <v>734.2563074961289</v>
      </c>
      <c r="E12" s="16">
        <v>30</v>
      </c>
      <c r="J12">
        <v>1991</v>
      </c>
      <c r="K12" s="16">
        <v>2566.5089275062637</v>
      </c>
      <c r="L12" s="16">
        <v>726.5506876764732</v>
      </c>
      <c r="M12" s="16">
        <v>30</v>
      </c>
      <c r="R12">
        <v>1991</v>
      </c>
      <c r="S12" s="16">
        <v>618.7417982264286</v>
      </c>
      <c r="T12" s="16">
        <v>194.6989707623645</v>
      </c>
    </row>
    <row r="13" spans="2:20" ht="12.75">
      <c r="B13">
        <v>1992</v>
      </c>
      <c r="C13" s="16">
        <v>2897.4704092738866</v>
      </c>
      <c r="D13" s="16">
        <v>469.22642574816484</v>
      </c>
      <c r="E13" s="16">
        <v>20</v>
      </c>
      <c r="J13">
        <v>1992</v>
      </c>
      <c r="K13" s="16">
        <v>2389.0757936159066</v>
      </c>
      <c r="L13" s="16">
        <v>567.0752809602739</v>
      </c>
      <c r="M13" s="16">
        <v>30</v>
      </c>
      <c r="R13">
        <v>1992</v>
      </c>
      <c r="S13" s="16">
        <v>588.4093754217738</v>
      </c>
      <c r="T13" s="16">
        <v>154.7877087849037</v>
      </c>
    </row>
    <row r="14" spans="2:20" ht="12.75">
      <c r="B14">
        <v>1993</v>
      </c>
      <c r="C14" s="16">
        <v>2011.4670169795338</v>
      </c>
      <c r="D14" s="16">
        <v>476.04148660328434</v>
      </c>
      <c r="E14" s="16">
        <v>20</v>
      </c>
      <c r="J14">
        <v>1993</v>
      </c>
      <c r="K14" s="16">
        <v>1737.6381338026988</v>
      </c>
      <c r="L14" s="16">
        <v>569.9394987035437</v>
      </c>
      <c r="M14" s="16">
        <v>30</v>
      </c>
      <c r="R14">
        <v>1993</v>
      </c>
      <c r="S14" s="16">
        <v>560.5355590254486</v>
      </c>
      <c r="T14" s="16">
        <v>185.94641313742434</v>
      </c>
    </row>
    <row r="15" spans="2:21" ht="12.75">
      <c r="B15">
        <v>1994</v>
      </c>
      <c r="C15" s="16">
        <v>1738.259805719336</v>
      </c>
      <c r="D15" s="16">
        <v>459.47907426820416</v>
      </c>
      <c r="E15" s="16">
        <v>36</v>
      </c>
      <c r="J15">
        <v>1994</v>
      </c>
      <c r="K15" s="16">
        <v>1546.966732532776</v>
      </c>
      <c r="L15" s="16">
        <v>570.5346343036852</v>
      </c>
      <c r="M15" s="16">
        <v>29</v>
      </c>
      <c r="R15">
        <v>1994</v>
      </c>
      <c r="S15" s="16">
        <v>520.7809837189398</v>
      </c>
      <c r="T15" s="16">
        <v>242.8352552213531</v>
      </c>
      <c r="U15" s="16">
        <v>22</v>
      </c>
    </row>
    <row r="16" spans="2:24" ht="12.75">
      <c r="B16">
        <v>1995</v>
      </c>
      <c r="C16" s="16">
        <v>1658.9930156821883</v>
      </c>
      <c r="D16" s="16">
        <v>388</v>
      </c>
      <c r="E16" s="16">
        <v>28</v>
      </c>
      <c r="F16" s="16">
        <v>290</v>
      </c>
      <c r="G16" s="16">
        <v>2370</v>
      </c>
      <c r="H16" s="16"/>
      <c r="J16">
        <v>1995</v>
      </c>
      <c r="K16" s="16">
        <v>1321.9545656432188</v>
      </c>
      <c r="L16" s="16">
        <v>436</v>
      </c>
      <c r="M16" s="16">
        <v>28</v>
      </c>
      <c r="N16" s="16">
        <v>240</v>
      </c>
      <c r="O16" s="16">
        <v>801</v>
      </c>
      <c r="Q16" s="500"/>
      <c r="R16">
        <v>1995</v>
      </c>
      <c r="S16" s="16">
        <v>477.8438902202627</v>
      </c>
      <c r="T16" s="16">
        <v>210</v>
      </c>
      <c r="U16" s="16">
        <v>22</v>
      </c>
      <c r="V16" s="16">
        <v>100</v>
      </c>
      <c r="W16" s="16">
        <v>366</v>
      </c>
      <c r="X16" s="16"/>
    </row>
    <row r="17" spans="2:24" ht="12.75">
      <c r="B17">
        <v>1996</v>
      </c>
      <c r="C17" s="16">
        <v>1784.287952618395</v>
      </c>
      <c r="D17" s="16">
        <v>423.49821458166974</v>
      </c>
      <c r="E17" s="16">
        <v>51</v>
      </c>
      <c r="F17" s="16">
        <v>450</v>
      </c>
      <c r="G17" s="16">
        <v>2100</v>
      </c>
      <c r="H17" s="16"/>
      <c r="J17">
        <v>1996</v>
      </c>
      <c r="K17" s="16">
        <v>1485.855899243159</v>
      </c>
      <c r="L17" s="16">
        <v>473.1735245815191</v>
      </c>
      <c r="M17" s="16">
        <v>59</v>
      </c>
      <c r="N17" s="16">
        <v>390</v>
      </c>
      <c r="O17" s="16">
        <v>790</v>
      </c>
      <c r="Q17" s="500"/>
      <c r="R17">
        <v>1996</v>
      </c>
      <c r="S17" s="16">
        <v>534.0068903215885</v>
      </c>
      <c r="T17" s="16">
        <v>271.654788989167</v>
      </c>
      <c r="U17" s="16">
        <v>31</v>
      </c>
      <c r="V17" s="16">
        <v>160</v>
      </c>
      <c r="W17" s="16">
        <v>370</v>
      </c>
      <c r="X17" s="16"/>
    </row>
    <row r="18" spans="2:24" ht="12.75">
      <c r="B18">
        <v>1997</v>
      </c>
      <c r="C18" s="16">
        <v>1049.778586135234</v>
      </c>
      <c r="D18" s="16">
        <v>380</v>
      </c>
      <c r="E18" s="16">
        <v>14</v>
      </c>
      <c r="F18" s="16">
        <v>250</v>
      </c>
      <c r="H18" s="16"/>
      <c r="J18">
        <v>1997</v>
      </c>
      <c r="K18" s="16">
        <v>1131.446958698949</v>
      </c>
      <c r="L18" s="16">
        <v>420</v>
      </c>
      <c r="M18" s="16">
        <v>21</v>
      </c>
      <c r="N18" s="16">
        <v>250</v>
      </c>
      <c r="Q18" s="500"/>
      <c r="R18">
        <v>1997</v>
      </c>
      <c r="S18" s="16">
        <v>459.50025017528895</v>
      </c>
      <c r="T18" s="16">
        <v>220</v>
      </c>
      <c r="U18" s="16">
        <v>12</v>
      </c>
      <c r="V18" s="16">
        <v>120</v>
      </c>
      <c r="X18" s="16"/>
    </row>
    <row r="19" spans="2:24" ht="12.75">
      <c r="B19">
        <v>1998</v>
      </c>
      <c r="C19" s="16">
        <v>775.6584490536645</v>
      </c>
      <c r="D19" s="115">
        <v>280</v>
      </c>
      <c r="E19" s="16">
        <v>13</v>
      </c>
      <c r="F19" s="16">
        <v>180</v>
      </c>
      <c r="H19" s="16"/>
      <c r="J19">
        <v>1998</v>
      </c>
      <c r="K19" s="16">
        <v>918.3029747215288</v>
      </c>
      <c r="L19" s="115">
        <v>310</v>
      </c>
      <c r="M19" s="16">
        <v>20</v>
      </c>
      <c r="N19" s="16">
        <v>190</v>
      </c>
      <c r="Q19" s="500"/>
      <c r="R19">
        <v>1998</v>
      </c>
      <c r="S19" s="16">
        <v>414.59738358271466</v>
      </c>
      <c r="T19" s="115">
        <v>170</v>
      </c>
      <c r="U19" s="16">
        <v>11</v>
      </c>
      <c r="V19" s="16">
        <v>100</v>
      </c>
      <c r="X19" s="16"/>
    </row>
    <row r="20" spans="2:21" ht="12.75">
      <c r="B20">
        <v>1999</v>
      </c>
      <c r="C20" s="16">
        <v>559.0207898575937</v>
      </c>
      <c r="D20" s="115">
        <v>300</v>
      </c>
      <c r="E20" s="16">
        <v>14</v>
      </c>
      <c r="J20">
        <v>1999</v>
      </c>
      <c r="K20" s="16">
        <v>768.4873757103289</v>
      </c>
      <c r="L20" s="115">
        <v>320</v>
      </c>
      <c r="M20" s="16">
        <v>20</v>
      </c>
      <c r="R20">
        <v>1999</v>
      </c>
      <c r="S20" s="16">
        <v>373.0260547918493</v>
      </c>
      <c r="T20" s="115">
        <v>180</v>
      </c>
      <c r="U20" s="16">
        <v>12</v>
      </c>
    </row>
    <row r="22" spans="3:25" ht="12.75">
      <c r="C22" s="92">
        <f>SUM(C6:C19)</f>
        <v>38107.82948210754</v>
      </c>
      <c r="D22" s="92">
        <f>SUM(D6:D19)</f>
        <v>9648.10390575238</v>
      </c>
      <c r="E22" s="92">
        <f>SUM(E6:E19)</f>
        <v>582</v>
      </c>
      <c r="F22" s="92">
        <f>SUM(F6:F19)</f>
        <v>2329.904349615648</v>
      </c>
      <c r="G22" s="92">
        <f>SUM(G6:G19)</f>
        <v>15240.00102591042</v>
      </c>
      <c r="H22" s="16">
        <f>SUM(C22:G22)</f>
        <v>65907.83876338598</v>
      </c>
      <c r="K22" s="92">
        <f>SUM(K6:K19)</f>
        <v>28937.082083737147</v>
      </c>
      <c r="L22" s="92">
        <f>SUM(L6:L19)</f>
        <v>7981.078361500805</v>
      </c>
      <c r="M22" s="92">
        <f>SUM(M6:M19)</f>
        <v>497</v>
      </c>
      <c r="N22" s="92">
        <f>SUM(N6:N19)</f>
        <v>1810</v>
      </c>
      <c r="O22" s="92">
        <f>SUM(O6:O19)</f>
        <v>4970.432443218804</v>
      </c>
      <c r="P22" s="16">
        <f>SUM(K22:O22)</f>
        <v>44195.592888456755</v>
      </c>
      <c r="S22" s="92">
        <f>SUM(S6:S19)</f>
        <v>8003.787089351397</v>
      </c>
      <c r="T22" s="92">
        <f>SUM(T6:T19)</f>
        <v>2646.577521071698</v>
      </c>
      <c r="U22" s="92">
        <f>SUM(U6:U19)</f>
        <v>177</v>
      </c>
      <c r="V22" s="92">
        <f>SUM(V6:V19)</f>
        <v>680</v>
      </c>
      <c r="W22" s="92">
        <f>SUM(W6:W19)</f>
        <v>1720.2344640820627</v>
      </c>
      <c r="X22" s="16">
        <f>SUM(S22:W22)</f>
        <v>13227.599074505159</v>
      </c>
      <c r="Y22" s="16"/>
    </row>
    <row r="24" ht="12.75">
      <c r="A24" s="1" t="s">
        <v>568</v>
      </c>
    </row>
    <row r="26" spans="2:24" ht="12.75">
      <c r="B26" s="138" t="s">
        <v>85</v>
      </c>
      <c r="C26" s="16" t="str">
        <f>+C5</f>
        <v>Denmark</v>
      </c>
      <c r="D26" s="16" t="str">
        <f>+D5</f>
        <v>Finland</v>
      </c>
      <c r="E26" s="16" t="str">
        <f>+E5</f>
        <v>Sweden</v>
      </c>
      <c r="F26" s="16" t="s">
        <v>315</v>
      </c>
      <c r="G26" s="16" t="s">
        <v>314</v>
      </c>
      <c r="H26" s="139" t="s">
        <v>189</v>
      </c>
      <c r="I26" s="70"/>
      <c r="K26" s="16" t="str">
        <f aca="true" t="shared" si="0" ref="K26:K38">+C26</f>
        <v>Denmark</v>
      </c>
      <c r="L26" s="16" t="str">
        <f aca="true" t="shared" si="1" ref="L26:L38">+D26</f>
        <v>Finland</v>
      </c>
      <c r="M26" s="16" t="str">
        <f aca="true" t="shared" si="2" ref="M26:M38">+E26</f>
        <v>Sweden</v>
      </c>
      <c r="N26" s="16" t="str">
        <f aca="true" t="shared" si="3" ref="N26:N38">+F26</f>
        <v>Norway</v>
      </c>
      <c r="O26" s="16" t="str">
        <f aca="true" t="shared" si="4" ref="O26:O38">+G26</f>
        <v>Iceland</v>
      </c>
      <c r="P26" s="24" t="str">
        <f aca="true" t="shared" si="5" ref="P26:P38">+H26</f>
        <v>Sum</v>
      </c>
      <c r="S26" s="16" t="str">
        <f aca="true" t="shared" si="6" ref="S26:S38">+K26</f>
        <v>Denmark</v>
      </c>
      <c r="T26" s="16" t="str">
        <f aca="true" t="shared" si="7" ref="T26:T38">+L26</f>
        <v>Finland</v>
      </c>
      <c r="U26" s="16" t="str">
        <f aca="true" t="shared" si="8" ref="U26:U38">+M26</f>
        <v>Sweden</v>
      </c>
      <c r="V26" s="16" t="str">
        <f aca="true" t="shared" si="9" ref="V26:V38">+N26</f>
        <v>Norway</v>
      </c>
      <c r="W26" s="16" t="str">
        <f aca="true" t="shared" si="10" ref="W26:W38">+O26</f>
        <v>Iceland</v>
      </c>
      <c r="X26" s="24" t="str">
        <f aca="true" t="shared" si="11" ref="X26:X38">+P26</f>
        <v>Sum</v>
      </c>
    </row>
    <row r="27" spans="2:24" ht="12.75">
      <c r="B27">
        <v>1985</v>
      </c>
      <c r="C27" s="140">
        <v>26.005</v>
      </c>
      <c r="D27" s="140">
        <v>47.369</v>
      </c>
      <c r="E27" s="140">
        <v>132.301</v>
      </c>
      <c r="F27" s="140">
        <v>103.19</v>
      </c>
      <c r="G27" s="140">
        <v>3.837</v>
      </c>
      <c r="H27" s="140">
        <f aca="true" t="shared" si="12" ref="H27:H41">SUM(C27:G27)</f>
        <v>312.702</v>
      </c>
      <c r="I27" s="140"/>
      <c r="J27">
        <f aca="true" t="shared" si="13" ref="J27:J38">+B27</f>
        <v>1985</v>
      </c>
      <c r="K27" s="140">
        <f t="shared" si="0"/>
        <v>26.005</v>
      </c>
      <c r="L27" s="140">
        <f t="shared" si="1"/>
        <v>47.369</v>
      </c>
      <c r="M27" s="140">
        <f t="shared" si="2"/>
        <v>132.301</v>
      </c>
      <c r="N27" s="140">
        <f t="shared" si="3"/>
        <v>103.19</v>
      </c>
      <c r="O27" s="140">
        <f t="shared" si="4"/>
        <v>3.837</v>
      </c>
      <c r="P27" s="140">
        <f t="shared" si="5"/>
        <v>312.702</v>
      </c>
      <c r="R27">
        <f aca="true" t="shared" si="14" ref="R27:R38">+J27</f>
        <v>1985</v>
      </c>
      <c r="S27" s="140">
        <f t="shared" si="6"/>
        <v>26.005</v>
      </c>
      <c r="T27" s="140">
        <f t="shared" si="7"/>
        <v>47.369</v>
      </c>
      <c r="U27" s="140">
        <f t="shared" si="8"/>
        <v>132.301</v>
      </c>
      <c r="V27" s="140">
        <f t="shared" si="9"/>
        <v>103.19</v>
      </c>
      <c r="W27" s="140">
        <f t="shared" si="10"/>
        <v>3.837</v>
      </c>
      <c r="X27" s="140">
        <f t="shared" si="11"/>
        <v>312.702</v>
      </c>
    </row>
    <row r="28" spans="2:24" ht="12.75">
      <c r="B28">
        <v>1986</v>
      </c>
      <c r="C28" s="140">
        <v>28.33111111111111</v>
      </c>
      <c r="D28" s="140">
        <v>47.015</v>
      </c>
      <c r="E28" s="140">
        <v>133.632</v>
      </c>
      <c r="F28" s="140">
        <v>97.156</v>
      </c>
      <c r="G28" s="140">
        <v>4.058</v>
      </c>
      <c r="H28" s="140">
        <f t="shared" si="12"/>
        <v>310.1921111111111</v>
      </c>
      <c r="I28" s="140"/>
      <c r="J28">
        <f t="shared" si="13"/>
        <v>1986</v>
      </c>
      <c r="K28" s="140">
        <f t="shared" si="0"/>
        <v>28.33111111111111</v>
      </c>
      <c r="L28" s="140">
        <f t="shared" si="1"/>
        <v>47.015</v>
      </c>
      <c r="M28" s="140">
        <f t="shared" si="2"/>
        <v>133.632</v>
      </c>
      <c r="N28" s="140">
        <f t="shared" si="3"/>
        <v>97.156</v>
      </c>
      <c r="O28" s="140">
        <f t="shared" si="4"/>
        <v>4.058</v>
      </c>
      <c r="P28" s="140">
        <f t="shared" si="5"/>
        <v>310.1921111111111</v>
      </c>
      <c r="R28">
        <f t="shared" si="14"/>
        <v>1986</v>
      </c>
      <c r="S28" s="140">
        <f t="shared" si="6"/>
        <v>28.33111111111111</v>
      </c>
      <c r="T28" s="140">
        <f t="shared" si="7"/>
        <v>47.015</v>
      </c>
      <c r="U28" s="140">
        <f t="shared" si="8"/>
        <v>133.632</v>
      </c>
      <c r="V28" s="140">
        <f t="shared" si="9"/>
        <v>97.156</v>
      </c>
      <c r="W28" s="140">
        <f t="shared" si="10"/>
        <v>4.058</v>
      </c>
      <c r="X28" s="140">
        <f t="shared" si="11"/>
        <v>310.1921111111111</v>
      </c>
    </row>
    <row r="29" spans="2:24" ht="12.75">
      <c r="B29">
        <v>1987</v>
      </c>
      <c r="C29" s="140">
        <v>27.023888888888887</v>
      </c>
      <c r="D29" s="140">
        <v>50.828</v>
      </c>
      <c r="E29" s="140">
        <v>141.992</v>
      </c>
      <c r="F29" s="140">
        <v>104.283</v>
      </c>
      <c r="G29" s="140">
        <v>4.152</v>
      </c>
      <c r="H29" s="140">
        <f t="shared" si="12"/>
        <v>328.2788888888889</v>
      </c>
      <c r="I29" s="140"/>
      <c r="J29">
        <f t="shared" si="13"/>
        <v>1987</v>
      </c>
      <c r="K29" s="140">
        <f t="shared" si="0"/>
        <v>27.023888888888887</v>
      </c>
      <c r="L29" s="140">
        <f t="shared" si="1"/>
        <v>50.828</v>
      </c>
      <c r="M29" s="140">
        <f t="shared" si="2"/>
        <v>141.992</v>
      </c>
      <c r="N29" s="140">
        <f t="shared" si="3"/>
        <v>104.283</v>
      </c>
      <c r="O29" s="140">
        <f t="shared" si="4"/>
        <v>4.152</v>
      </c>
      <c r="P29" s="140">
        <f t="shared" si="5"/>
        <v>328.2788888888889</v>
      </c>
      <c r="R29">
        <f t="shared" si="14"/>
        <v>1987</v>
      </c>
      <c r="S29" s="140">
        <f t="shared" si="6"/>
        <v>27.023888888888887</v>
      </c>
      <c r="T29" s="140">
        <f t="shared" si="7"/>
        <v>50.828</v>
      </c>
      <c r="U29" s="140">
        <f t="shared" si="8"/>
        <v>141.992</v>
      </c>
      <c r="V29" s="140">
        <f t="shared" si="9"/>
        <v>104.283</v>
      </c>
      <c r="W29" s="140">
        <f t="shared" si="10"/>
        <v>4.152</v>
      </c>
      <c r="X29" s="140">
        <f t="shared" si="11"/>
        <v>328.2788888888889</v>
      </c>
    </row>
    <row r="30" spans="2:24" ht="12.75">
      <c r="B30">
        <v>1988</v>
      </c>
      <c r="C30" s="140">
        <v>25.45</v>
      </c>
      <c r="D30" s="140">
        <v>51.187</v>
      </c>
      <c r="E30" s="140">
        <v>141.39</v>
      </c>
      <c r="F30" s="140">
        <v>110.063</v>
      </c>
      <c r="G30" s="140">
        <v>4.417</v>
      </c>
      <c r="H30" s="140">
        <f t="shared" si="12"/>
        <v>332.50699999999995</v>
      </c>
      <c r="I30" s="140"/>
      <c r="J30">
        <f t="shared" si="13"/>
        <v>1988</v>
      </c>
      <c r="K30" s="140">
        <f t="shared" si="0"/>
        <v>25.45</v>
      </c>
      <c r="L30" s="140">
        <f t="shared" si="1"/>
        <v>51.187</v>
      </c>
      <c r="M30" s="140">
        <f t="shared" si="2"/>
        <v>141.39</v>
      </c>
      <c r="N30" s="140">
        <f t="shared" si="3"/>
        <v>110.063</v>
      </c>
      <c r="O30" s="140">
        <f t="shared" si="4"/>
        <v>4.417</v>
      </c>
      <c r="P30" s="140">
        <f t="shared" si="5"/>
        <v>332.50699999999995</v>
      </c>
      <c r="R30">
        <f t="shared" si="14"/>
        <v>1988</v>
      </c>
      <c r="S30" s="140">
        <f t="shared" si="6"/>
        <v>25.45</v>
      </c>
      <c r="T30" s="140">
        <f t="shared" si="7"/>
        <v>51.187</v>
      </c>
      <c r="U30" s="140">
        <f t="shared" si="8"/>
        <v>141.39</v>
      </c>
      <c r="V30" s="140">
        <f t="shared" si="9"/>
        <v>110.063</v>
      </c>
      <c r="W30" s="140">
        <f t="shared" si="10"/>
        <v>4.417</v>
      </c>
      <c r="X30" s="140">
        <f t="shared" si="11"/>
        <v>332.50699999999995</v>
      </c>
    </row>
    <row r="31" spans="2:24" ht="12.75">
      <c r="B31">
        <v>1989</v>
      </c>
      <c r="C31" s="140">
        <v>20.388055555555553</v>
      </c>
      <c r="D31" s="140">
        <v>51.085</v>
      </c>
      <c r="E31" s="140">
        <v>139.522</v>
      </c>
      <c r="F31" s="140">
        <v>119.099</v>
      </c>
      <c r="G31" s="140">
        <v>4.475</v>
      </c>
      <c r="H31" s="140">
        <f t="shared" si="12"/>
        <v>334.56905555555556</v>
      </c>
      <c r="I31" s="140"/>
      <c r="J31">
        <f t="shared" si="13"/>
        <v>1989</v>
      </c>
      <c r="K31" s="140">
        <f t="shared" si="0"/>
        <v>20.388055555555553</v>
      </c>
      <c r="L31" s="140">
        <f t="shared" si="1"/>
        <v>51.085</v>
      </c>
      <c r="M31" s="140">
        <f t="shared" si="2"/>
        <v>139.522</v>
      </c>
      <c r="N31" s="140">
        <f t="shared" si="3"/>
        <v>119.099</v>
      </c>
      <c r="O31" s="140">
        <f t="shared" si="4"/>
        <v>4.475</v>
      </c>
      <c r="P31" s="140">
        <f t="shared" si="5"/>
        <v>334.56905555555556</v>
      </c>
      <c r="R31">
        <f t="shared" si="14"/>
        <v>1989</v>
      </c>
      <c r="S31" s="140">
        <f t="shared" si="6"/>
        <v>20.388055555555553</v>
      </c>
      <c r="T31" s="140">
        <f t="shared" si="7"/>
        <v>51.085</v>
      </c>
      <c r="U31" s="140">
        <f t="shared" si="8"/>
        <v>139.522</v>
      </c>
      <c r="V31" s="140">
        <f t="shared" si="9"/>
        <v>119.099</v>
      </c>
      <c r="W31" s="140">
        <f t="shared" si="10"/>
        <v>4.475</v>
      </c>
      <c r="X31" s="140">
        <f t="shared" si="11"/>
        <v>334.56905555555556</v>
      </c>
    </row>
    <row r="32" spans="2:24" ht="12.75">
      <c r="B32">
        <v>1990</v>
      </c>
      <c r="C32" s="140">
        <v>22.99083333333333</v>
      </c>
      <c r="D32" s="140">
        <v>51.374</v>
      </c>
      <c r="E32" s="140">
        <v>142.157</v>
      </c>
      <c r="F32" s="140">
        <v>121.601</v>
      </c>
      <c r="G32" s="140">
        <v>4.447</v>
      </c>
      <c r="H32" s="140">
        <f t="shared" si="12"/>
        <v>342.56983333333335</v>
      </c>
      <c r="I32" s="140"/>
      <c r="J32">
        <f t="shared" si="13"/>
        <v>1990</v>
      </c>
      <c r="K32" s="140">
        <f t="shared" si="0"/>
        <v>22.99083333333333</v>
      </c>
      <c r="L32" s="140">
        <f t="shared" si="1"/>
        <v>51.374</v>
      </c>
      <c r="M32" s="140">
        <f t="shared" si="2"/>
        <v>142.157</v>
      </c>
      <c r="N32" s="140">
        <f t="shared" si="3"/>
        <v>121.601</v>
      </c>
      <c r="O32" s="140">
        <f t="shared" si="4"/>
        <v>4.447</v>
      </c>
      <c r="P32" s="140">
        <f t="shared" si="5"/>
        <v>342.56983333333335</v>
      </c>
      <c r="R32">
        <f t="shared" si="14"/>
        <v>1990</v>
      </c>
      <c r="S32" s="140">
        <f t="shared" si="6"/>
        <v>22.99083333333333</v>
      </c>
      <c r="T32" s="140">
        <f t="shared" si="7"/>
        <v>51.374</v>
      </c>
      <c r="U32" s="140">
        <f t="shared" si="8"/>
        <v>142.157</v>
      </c>
      <c r="V32" s="140">
        <f t="shared" si="9"/>
        <v>121.601</v>
      </c>
      <c r="W32" s="140">
        <f t="shared" si="10"/>
        <v>4.447</v>
      </c>
      <c r="X32" s="140">
        <f t="shared" si="11"/>
        <v>342.56983333333335</v>
      </c>
    </row>
    <row r="33" spans="2:24" ht="12.75">
      <c r="B33">
        <v>1991</v>
      </c>
      <c r="C33" s="140">
        <v>32.838055555555556</v>
      </c>
      <c r="D33" s="140">
        <v>54.895</v>
      </c>
      <c r="E33" s="140">
        <v>142.579</v>
      </c>
      <c r="F33" s="140">
        <v>110.95</v>
      </c>
      <c r="G33" s="140">
        <v>4.427</v>
      </c>
      <c r="H33" s="140">
        <f t="shared" si="12"/>
        <v>345.68905555555557</v>
      </c>
      <c r="I33" s="140"/>
      <c r="J33">
        <f t="shared" si="13"/>
        <v>1991</v>
      </c>
      <c r="K33" s="140">
        <f t="shared" si="0"/>
        <v>32.838055555555556</v>
      </c>
      <c r="L33" s="140">
        <f t="shared" si="1"/>
        <v>54.895</v>
      </c>
      <c r="M33" s="140">
        <f t="shared" si="2"/>
        <v>142.579</v>
      </c>
      <c r="N33" s="140">
        <f t="shared" si="3"/>
        <v>110.95</v>
      </c>
      <c r="O33" s="140">
        <f t="shared" si="4"/>
        <v>4.427</v>
      </c>
      <c r="P33" s="140">
        <f t="shared" si="5"/>
        <v>345.68905555555557</v>
      </c>
      <c r="R33">
        <f t="shared" si="14"/>
        <v>1991</v>
      </c>
      <c r="S33" s="140">
        <f t="shared" si="6"/>
        <v>32.838055555555556</v>
      </c>
      <c r="T33" s="140">
        <f t="shared" si="7"/>
        <v>54.895</v>
      </c>
      <c r="U33" s="140">
        <f t="shared" si="8"/>
        <v>142.579</v>
      </c>
      <c r="V33" s="140">
        <f t="shared" si="9"/>
        <v>110.95</v>
      </c>
      <c r="W33" s="140">
        <f t="shared" si="10"/>
        <v>4.427</v>
      </c>
      <c r="X33" s="140">
        <f t="shared" si="11"/>
        <v>345.68905555555557</v>
      </c>
    </row>
    <row r="34" spans="2:24" ht="12.75">
      <c r="B34">
        <v>1992</v>
      </c>
      <c r="C34" s="140">
        <v>27.107222222222223</v>
      </c>
      <c r="D34" s="140">
        <v>54.901</v>
      </c>
      <c r="E34" s="140">
        <v>141.038</v>
      </c>
      <c r="F34" s="140">
        <v>117.681</v>
      </c>
      <c r="G34" s="140">
        <v>4.54</v>
      </c>
      <c r="H34" s="140">
        <f t="shared" si="12"/>
        <v>345.26722222222224</v>
      </c>
      <c r="I34" s="140"/>
      <c r="J34">
        <f t="shared" si="13"/>
        <v>1992</v>
      </c>
      <c r="K34" s="140">
        <f t="shared" si="0"/>
        <v>27.107222222222223</v>
      </c>
      <c r="L34" s="140">
        <f t="shared" si="1"/>
        <v>54.901</v>
      </c>
      <c r="M34" s="140">
        <f t="shared" si="2"/>
        <v>141.038</v>
      </c>
      <c r="N34" s="140">
        <f t="shared" si="3"/>
        <v>117.681</v>
      </c>
      <c r="O34" s="140">
        <f t="shared" si="4"/>
        <v>4.54</v>
      </c>
      <c r="P34" s="140">
        <f t="shared" si="5"/>
        <v>345.26722222222224</v>
      </c>
      <c r="R34">
        <f t="shared" si="14"/>
        <v>1992</v>
      </c>
      <c r="S34" s="140">
        <f t="shared" si="6"/>
        <v>27.107222222222223</v>
      </c>
      <c r="T34" s="140">
        <f t="shared" si="7"/>
        <v>54.901</v>
      </c>
      <c r="U34" s="140">
        <f t="shared" si="8"/>
        <v>141.038</v>
      </c>
      <c r="V34" s="140">
        <f t="shared" si="9"/>
        <v>117.681</v>
      </c>
      <c r="W34" s="140">
        <f t="shared" si="10"/>
        <v>4.54</v>
      </c>
      <c r="X34" s="140">
        <f t="shared" si="11"/>
        <v>345.26722222222224</v>
      </c>
    </row>
    <row r="35" spans="2:24" ht="12.75">
      <c r="B35">
        <v>1993</v>
      </c>
      <c r="C35" s="140">
        <v>29.781944444444445</v>
      </c>
      <c r="D35" s="140">
        <v>57.85</v>
      </c>
      <c r="E35" s="140">
        <v>140.821</v>
      </c>
      <c r="F35" s="140">
        <v>120.093</v>
      </c>
      <c r="G35" s="140">
        <v>4.721</v>
      </c>
      <c r="H35" s="140">
        <f t="shared" si="12"/>
        <v>353.26694444444445</v>
      </c>
      <c r="I35" s="140"/>
      <c r="J35">
        <f t="shared" si="13"/>
        <v>1993</v>
      </c>
      <c r="K35" s="140">
        <f t="shared" si="0"/>
        <v>29.781944444444445</v>
      </c>
      <c r="L35" s="140">
        <f t="shared" si="1"/>
        <v>57.85</v>
      </c>
      <c r="M35" s="140">
        <f t="shared" si="2"/>
        <v>140.821</v>
      </c>
      <c r="N35" s="140">
        <f t="shared" si="3"/>
        <v>120.093</v>
      </c>
      <c r="O35" s="140">
        <f t="shared" si="4"/>
        <v>4.721</v>
      </c>
      <c r="P35" s="140">
        <f t="shared" si="5"/>
        <v>353.26694444444445</v>
      </c>
      <c r="R35">
        <f t="shared" si="14"/>
        <v>1993</v>
      </c>
      <c r="S35" s="140">
        <f t="shared" si="6"/>
        <v>29.781944444444445</v>
      </c>
      <c r="T35" s="140">
        <f t="shared" si="7"/>
        <v>57.85</v>
      </c>
      <c r="U35" s="140">
        <f t="shared" si="8"/>
        <v>140.821</v>
      </c>
      <c r="V35" s="140">
        <f t="shared" si="9"/>
        <v>120.093</v>
      </c>
      <c r="W35" s="140">
        <f t="shared" si="10"/>
        <v>4.721</v>
      </c>
      <c r="X35" s="140">
        <f t="shared" si="11"/>
        <v>353.26694444444445</v>
      </c>
    </row>
    <row r="36" spans="2:24" ht="12.75">
      <c r="B36">
        <v>1994</v>
      </c>
      <c r="C36" s="140">
        <v>35.23694444444445</v>
      </c>
      <c r="D36" s="140">
        <v>62.005</v>
      </c>
      <c r="E36" s="140">
        <v>137.656</v>
      </c>
      <c r="F36" s="140">
        <v>113.528</v>
      </c>
      <c r="G36" s="140">
        <v>4.774</v>
      </c>
      <c r="H36" s="140">
        <f t="shared" si="12"/>
        <v>353.19994444444444</v>
      </c>
      <c r="I36" s="140"/>
      <c r="J36">
        <f t="shared" si="13"/>
        <v>1994</v>
      </c>
      <c r="K36" s="140">
        <f t="shared" si="0"/>
        <v>35.23694444444445</v>
      </c>
      <c r="L36" s="140">
        <f t="shared" si="1"/>
        <v>62.005</v>
      </c>
      <c r="M36" s="140">
        <f t="shared" si="2"/>
        <v>137.656</v>
      </c>
      <c r="N36" s="140">
        <f t="shared" si="3"/>
        <v>113.528</v>
      </c>
      <c r="O36" s="140">
        <f t="shared" si="4"/>
        <v>4.774</v>
      </c>
      <c r="P36" s="140">
        <f t="shared" si="5"/>
        <v>353.19994444444444</v>
      </c>
      <c r="R36">
        <f t="shared" si="14"/>
        <v>1994</v>
      </c>
      <c r="S36" s="140">
        <f t="shared" si="6"/>
        <v>35.23694444444445</v>
      </c>
      <c r="T36" s="140">
        <f t="shared" si="7"/>
        <v>62.005</v>
      </c>
      <c r="U36" s="140">
        <f t="shared" si="8"/>
        <v>137.656</v>
      </c>
      <c r="V36" s="140">
        <f t="shared" si="9"/>
        <v>113.528</v>
      </c>
      <c r="W36" s="140">
        <f t="shared" si="10"/>
        <v>4.774</v>
      </c>
      <c r="X36" s="140">
        <f t="shared" si="11"/>
        <v>353.19994444444444</v>
      </c>
    </row>
    <row r="37" spans="2:24" ht="12.75">
      <c r="B37">
        <v>1995</v>
      </c>
      <c r="C37" s="140">
        <v>30.471944444444446</v>
      </c>
      <c r="D37" s="140">
        <v>60.599</v>
      </c>
      <c r="E37" s="140">
        <v>143.311</v>
      </c>
      <c r="F37" s="140">
        <v>123.499</v>
      </c>
      <c r="G37" s="140">
        <v>4.975</v>
      </c>
      <c r="H37" s="140">
        <f t="shared" si="12"/>
        <v>362.8559444444445</v>
      </c>
      <c r="I37" s="140"/>
      <c r="J37">
        <f t="shared" si="13"/>
        <v>1995</v>
      </c>
      <c r="K37" s="140">
        <f t="shared" si="0"/>
        <v>30.471944444444446</v>
      </c>
      <c r="L37" s="140">
        <f t="shared" si="1"/>
        <v>60.599</v>
      </c>
      <c r="M37" s="140">
        <f t="shared" si="2"/>
        <v>143.311</v>
      </c>
      <c r="N37" s="140">
        <f t="shared" si="3"/>
        <v>123.499</v>
      </c>
      <c r="O37" s="140">
        <f t="shared" si="4"/>
        <v>4.975</v>
      </c>
      <c r="P37" s="140">
        <f t="shared" si="5"/>
        <v>362.8559444444445</v>
      </c>
      <c r="R37">
        <f t="shared" si="14"/>
        <v>1995</v>
      </c>
      <c r="S37" s="140">
        <f t="shared" si="6"/>
        <v>30.471944444444446</v>
      </c>
      <c r="T37" s="140">
        <f t="shared" si="7"/>
        <v>60.599</v>
      </c>
      <c r="U37" s="140">
        <f t="shared" si="8"/>
        <v>143.311</v>
      </c>
      <c r="V37" s="140">
        <f t="shared" si="9"/>
        <v>123.499</v>
      </c>
      <c r="W37" s="140">
        <f t="shared" si="10"/>
        <v>4.975</v>
      </c>
      <c r="X37" s="140">
        <f t="shared" si="11"/>
        <v>362.8559444444445</v>
      </c>
    </row>
    <row r="38" spans="2:24" ht="12.75">
      <c r="B38">
        <v>1996</v>
      </c>
      <c r="C38" s="140">
        <v>50.367</v>
      </c>
      <c r="D38" s="140">
        <v>66.357</v>
      </c>
      <c r="E38" s="140">
        <v>136.013</v>
      </c>
      <c r="F38" s="140">
        <v>104.878</v>
      </c>
      <c r="G38" s="140">
        <v>5.113</v>
      </c>
      <c r="H38" s="140">
        <f t="shared" si="12"/>
        <v>362.728</v>
      </c>
      <c r="I38" s="140"/>
      <c r="J38">
        <f t="shared" si="13"/>
        <v>1996</v>
      </c>
      <c r="K38" s="140">
        <f t="shared" si="0"/>
        <v>50.367</v>
      </c>
      <c r="L38" s="140">
        <f t="shared" si="1"/>
        <v>66.357</v>
      </c>
      <c r="M38" s="140">
        <f t="shared" si="2"/>
        <v>136.013</v>
      </c>
      <c r="N38" s="140">
        <f t="shared" si="3"/>
        <v>104.878</v>
      </c>
      <c r="O38" s="140">
        <f t="shared" si="4"/>
        <v>5.113</v>
      </c>
      <c r="P38" s="140">
        <f t="shared" si="5"/>
        <v>362.728</v>
      </c>
      <c r="R38">
        <f t="shared" si="14"/>
        <v>1996</v>
      </c>
      <c r="S38" s="140">
        <f t="shared" si="6"/>
        <v>50.367</v>
      </c>
      <c r="T38" s="140">
        <f t="shared" si="7"/>
        <v>66.357</v>
      </c>
      <c r="U38" s="140">
        <f t="shared" si="8"/>
        <v>136.013</v>
      </c>
      <c r="V38" s="140">
        <f t="shared" si="9"/>
        <v>104.878</v>
      </c>
      <c r="W38" s="140">
        <f t="shared" si="10"/>
        <v>5.113</v>
      </c>
      <c r="X38" s="140">
        <f t="shared" si="11"/>
        <v>362.728</v>
      </c>
    </row>
    <row r="39" spans="2:24" ht="12.75">
      <c r="B39">
        <v>1997</v>
      </c>
      <c r="C39" s="61">
        <v>41.747</v>
      </c>
      <c r="D39" s="61">
        <v>65.95</v>
      </c>
      <c r="E39" s="61">
        <v>144.926</v>
      </c>
      <c r="F39" s="61">
        <v>112.008</v>
      </c>
      <c r="G39" s="61">
        <v>5.58</v>
      </c>
      <c r="H39" s="140">
        <f t="shared" si="12"/>
        <v>370.21099999999996</v>
      </c>
      <c r="I39" s="140"/>
      <c r="J39">
        <f aca="true" t="shared" si="15" ref="J39:P41">+B39</f>
        <v>1997</v>
      </c>
      <c r="K39" s="140">
        <f t="shared" si="15"/>
        <v>41.747</v>
      </c>
      <c r="L39" s="140">
        <f t="shared" si="15"/>
        <v>65.95</v>
      </c>
      <c r="M39" s="140">
        <f t="shared" si="15"/>
        <v>144.926</v>
      </c>
      <c r="N39" s="140">
        <f t="shared" si="15"/>
        <v>112.008</v>
      </c>
      <c r="O39" s="140">
        <f t="shared" si="15"/>
        <v>5.58</v>
      </c>
      <c r="P39" s="140">
        <f t="shared" si="15"/>
        <v>370.21099999999996</v>
      </c>
      <c r="R39">
        <f aca="true" t="shared" si="16" ref="R39:X41">+J39</f>
        <v>1997</v>
      </c>
      <c r="S39" s="140">
        <f t="shared" si="16"/>
        <v>41.747</v>
      </c>
      <c r="T39" s="140">
        <f t="shared" si="16"/>
        <v>65.95</v>
      </c>
      <c r="U39" s="140">
        <f t="shared" si="16"/>
        <v>144.926</v>
      </c>
      <c r="V39" s="140">
        <f t="shared" si="16"/>
        <v>112.008</v>
      </c>
      <c r="W39" s="140">
        <f t="shared" si="16"/>
        <v>5.58</v>
      </c>
      <c r="X39" s="140">
        <f t="shared" si="16"/>
        <v>370.21099999999996</v>
      </c>
    </row>
    <row r="40" spans="2:24" ht="12.75">
      <c r="B40">
        <v>1998</v>
      </c>
      <c r="C40" s="61">
        <v>39.04</v>
      </c>
      <c r="D40" s="61">
        <v>67.183</v>
      </c>
      <c r="E40" s="61">
        <v>154.34</v>
      </c>
      <c r="F40" s="61">
        <v>116.953</v>
      </c>
      <c r="G40" s="61">
        <v>6.277</v>
      </c>
      <c r="H40" s="140">
        <f t="shared" si="12"/>
        <v>383.79299999999995</v>
      </c>
      <c r="J40">
        <f t="shared" si="15"/>
        <v>1998</v>
      </c>
      <c r="K40" s="140">
        <f t="shared" si="15"/>
        <v>39.04</v>
      </c>
      <c r="L40" s="140">
        <f t="shared" si="15"/>
        <v>67.183</v>
      </c>
      <c r="M40" s="140">
        <f t="shared" si="15"/>
        <v>154.34</v>
      </c>
      <c r="N40" s="140">
        <f t="shared" si="15"/>
        <v>116.953</v>
      </c>
      <c r="O40" s="140">
        <f t="shared" si="15"/>
        <v>6.277</v>
      </c>
      <c r="P40" s="140">
        <f t="shared" si="15"/>
        <v>383.79299999999995</v>
      </c>
      <c r="R40">
        <f t="shared" si="16"/>
        <v>1998</v>
      </c>
      <c r="S40" s="140">
        <f t="shared" si="16"/>
        <v>39.04</v>
      </c>
      <c r="T40" s="140">
        <f t="shared" si="16"/>
        <v>67.183</v>
      </c>
      <c r="U40" s="140">
        <f t="shared" si="16"/>
        <v>154.34</v>
      </c>
      <c r="V40" s="140">
        <f t="shared" si="16"/>
        <v>116.953</v>
      </c>
      <c r="W40" s="140">
        <f t="shared" si="16"/>
        <v>6.277</v>
      </c>
      <c r="X40" s="140">
        <f t="shared" si="16"/>
        <v>383.79299999999995</v>
      </c>
    </row>
    <row r="41" spans="2:24" ht="12.75">
      <c r="B41">
        <v>1999</v>
      </c>
      <c r="C41" s="61">
        <v>37.009</v>
      </c>
      <c r="D41" s="61">
        <v>66.766</v>
      </c>
      <c r="E41" s="61">
        <v>150.51</v>
      </c>
      <c r="F41" s="61">
        <v>122.874</v>
      </c>
      <c r="G41" s="61">
        <v>7.184</v>
      </c>
      <c r="H41" s="61">
        <f t="shared" si="12"/>
        <v>384.343</v>
      </c>
      <c r="I41" s="61"/>
      <c r="J41">
        <f t="shared" si="15"/>
        <v>1999</v>
      </c>
      <c r="K41" s="61">
        <f aca="true" t="shared" si="17" ref="K41:P41">+C41</f>
        <v>37.009</v>
      </c>
      <c r="L41" s="61">
        <f t="shared" si="17"/>
        <v>66.766</v>
      </c>
      <c r="M41" s="61">
        <f t="shared" si="17"/>
        <v>150.51</v>
      </c>
      <c r="N41" s="61">
        <f t="shared" si="17"/>
        <v>122.874</v>
      </c>
      <c r="O41" s="61">
        <f t="shared" si="17"/>
        <v>7.184</v>
      </c>
      <c r="P41" s="61">
        <f t="shared" si="17"/>
        <v>384.343</v>
      </c>
      <c r="Q41" s="61"/>
      <c r="R41">
        <f t="shared" si="16"/>
        <v>1999</v>
      </c>
      <c r="S41" s="61">
        <f aca="true" t="shared" si="18" ref="S41:X41">+K41</f>
        <v>37.009</v>
      </c>
      <c r="T41" s="61">
        <f t="shared" si="18"/>
        <v>66.766</v>
      </c>
      <c r="U41" s="61">
        <f t="shared" si="18"/>
        <v>150.51</v>
      </c>
      <c r="V41" s="61">
        <f t="shared" si="18"/>
        <v>122.874</v>
      </c>
      <c r="W41" s="61">
        <f t="shared" si="18"/>
        <v>7.184</v>
      </c>
      <c r="X41" s="61">
        <f t="shared" si="18"/>
        <v>384.343</v>
      </c>
    </row>
    <row r="42" spans="6:7" ht="12.75">
      <c r="F42" s="140"/>
      <c r="G42" s="140"/>
    </row>
    <row r="43" spans="1:7" ht="12.75">
      <c r="A43" s="1" t="s">
        <v>554</v>
      </c>
      <c r="F43" s="140"/>
      <c r="G43" s="140"/>
    </row>
    <row r="44" spans="1:7" ht="12.75">
      <c r="A44" s="1"/>
      <c r="F44" s="140"/>
      <c r="G44" s="140"/>
    </row>
    <row r="45" spans="1:24" ht="14.25">
      <c r="A45" s="1"/>
      <c r="B45" s="136" t="s">
        <v>190</v>
      </c>
      <c r="C45" s="141"/>
      <c r="D45" s="141"/>
      <c r="E45" s="141"/>
      <c r="F45" s="142" t="s">
        <v>191</v>
      </c>
      <c r="G45" s="140" t="s">
        <v>85</v>
      </c>
      <c r="H45" t="s">
        <v>192</v>
      </c>
      <c r="J45" s="136" t="s">
        <v>190</v>
      </c>
      <c r="K45" s="141"/>
      <c r="L45" s="141"/>
      <c r="M45" s="141"/>
      <c r="N45" s="142" t="s">
        <v>191</v>
      </c>
      <c r="O45" s="140" t="s">
        <v>85</v>
      </c>
      <c r="P45" t="s">
        <v>192</v>
      </c>
      <c r="Q45"/>
      <c r="R45" s="136" t="s">
        <v>190</v>
      </c>
      <c r="S45" s="141"/>
      <c r="T45" s="141"/>
      <c r="U45" s="141"/>
      <c r="V45" s="142" t="s">
        <v>191</v>
      </c>
      <c r="W45" s="140" t="s">
        <v>85</v>
      </c>
      <c r="X45" t="s">
        <v>192</v>
      </c>
    </row>
    <row r="46" spans="3:23" ht="12.75">
      <c r="C46" s="16" t="str">
        <f>+C26</f>
        <v>Denmark</v>
      </c>
      <c r="D46" s="16" t="str">
        <f>+D26</f>
        <v>Finland</v>
      </c>
      <c r="E46" s="16" t="str">
        <f>+E26</f>
        <v>Sweden</v>
      </c>
      <c r="F46" s="140"/>
      <c r="G46" s="140"/>
      <c r="K46" s="16" t="str">
        <f>+K26</f>
        <v>Denmark</v>
      </c>
      <c r="L46" s="16" t="str">
        <f>+L26</f>
        <v>Finland</v>
      </c>
      <c r="M46" s="16" t="str">
        <f>+M26</f>
        <v>Sweden</v>
      </c>
      <c r="N46" s="140"/>
      <c r="O46" s="140"/>
      <c r="P46"/>
      <c r="Q46"/>
      <c r="S46" s="16" t="str">
        <f>+S26</f>
        <v>Denmark</v>
      </c>
      <c r="T46" s="16" t="str">
        <f>+T26</f>
        <v>Finland</v>
      </c>
      <c r="U46" s="16" t="str">
        <f>+U26</f>
        <v>Sweden</v>
      </c>
      <c r="V46" s="140"/>
      <c r="W46" s="140"/>
    </row>
    <row r="47" spans="2:24" ht="12.75">
      <c r="B47">
        <f aca="true" t="shared" si="19" ref="B47:B61">+B27</f>
        <v>1985</v>
      </c>
      <c r="C47" s="16">
        <f aca="true" t="shared" si="20" ref="C47:E56">+C6*C27</f>
        <v>109914.11710613455</v>
      </c>
      <c r="D47" s="16">
        <f t="shared" si="20"/>
        <v>60307.00000000001</v>
      </c>
      <c r="E47" s="16">
        <f t="shared" si="20"/>
        <v>11907.089999999998</v>
      </c>
      <c r="F47" s="140">
        <f aca="true" t="shared" si="21" ref="F47:F58">SUM(C47:E47)/1000</f>
        <v>182.12820710613457</v>
      </c>
      <c r="G47" s="140">
        <f aca="true" t="shared" si="22" ref="G47:G58">+H27</f>
        <v>312.702</v>
      </c>
      <c r="H47" s="60">
        <f aca="true" t="shared" si="23" ref="H47:H58">+F47/G47*1000</f>
        <v>582.433777545825</v>
      </c>
      <c r="I47" s="60"/>
      <c r="J47">
        <f aca="true" t="shared" si="24" ref="J47:J61">+J27</f>
        <v>1985</v>
      </c>
      <c r="K47" s="16">
        <f aca="true" t="shared" si="25" ref="K47:M56">+K6*K27</f>
        <v>72753.9311671384</v>
      </c>
      <c r="L47" s="16">
        <f t="shared" si="25"/>
        <v>30934</v>
      </c>
      <c r="M47" s="16">
        <f t="shared" si="25"/>
        <v>6615.049999999999</v>
      </c>
      <c r="N47" s="140">
        <f aca="true" t="shared" si="26" ref="N47:N58">SUM(K47:M47)/1000</f>
        <v>110.30298116713841</v>
      </c>
      <c r="O47" s="140">
        <f aca="true" t="shared" si="27" ref="O47:O58">+P27</f>
        <v>312.702</v>
      </c>
      <c r="P47" s="60">
        <f aca="true" t="shared" si="28" ref="P47:P58">+N47/O47*1000</f>
        <v>352.74152761139493</v>
      </c>
      <c r="Q47" s="60"/>
      <c r="R47">
        <f aca="true" t="shared" si="29" ref="R47:R61">+R27</f>
        <v>1985</v>
      </c>
      <c r="S47" s="16">
        <f aca="true" t="shared" si="30" ref="S47:U56">S6*S27</f>
        <v>17594.156757372388</v>
      </c>
      <c r="T47" s="16">
        <f t="shared" si="30"/>
        <v>7820</v>
      </c>
      <c r="U47" s="16">
        <f t="shared" si="30"/>
        <v>2778.321</v>
      </c>
      <c r="V47" s="140">
        <f aca="true" t="shared" si="31" ref="V47:V58">SUM(S47:U47)/1000</f>
        <v>28.192477757372387</v>
      </c>
      <c r="W47" s="140">
        <f aca="true" t="shared" si="32" ref="W47:W58">+X27</f>
        <v>312.702</v>
      </c>
      <c r="X47" s="60">
        <f aca="true" t="shared" si="33" ref="X47:X58">+V47/W47*1000</f>
        <v>90.15765091803821</v>
      </c>
    </row>
    <row r="48" spans="2:24" ht="12.75">
      <c r="B48">
        <f t="shared" si="19"/>
        <v>1986</v>
      </c>
      <c r="C48" s="16">
        <f t="shared" si="20"/>
        <v>113803.28140492665</v>
      </c>
      <c r="D48" s="16">
        <f t="shared" si="20"/>
        <v>45976</v>
      </c>
      <c r="E48" s="16">
        <f t="shared" si="20"/>
        <v>12026.880000000001</v>
      </c>
      <c r="F48" s="140">
        <f t="shared" si="21"/>
        <v>171.80616140492666</v>
      </c>
      <c r="G48" s="140">
        <f t="shared" si="22"/>
        <v>310.1921111111111</v>
      </c>
      <c r="H48" s="16">
        <f t="shared" si="23"/>
        <v>553.8701831891061</v>
      </c>
      <c r="I48" s="16"/>
      <c r="J48">
        <f t="shared" si="24"/>
        <v>1986</v>
      </c>
      <c r="K48" s="16">
        <f t="shared" si="25"/>
        <v>77597.48295556285</v>
      </c>
      <c r="L48" s="16">
        <f t="shared" si="25"/>
        <v>27684.999999999996</v>
      </c>
      <c r="M48" s="16">
        <f t="shared" si="25"/>
        <v>6681.6</v>
      </c>
      <c r="N48" s="140">
        <f t="shared" si="26"/>
        <v>111.96408295556286</v>
      </c>
      <c r="O48" s="140">
        <f t="shared" si="27"/>
        <v>310.1921111111111</v>
      </c>
      <c r="P48" s="16">
        <f t="shared" si="28"/>
        <v>360.95077516480495</v>
      </c>
      <c r="R48">
        <f t="shared" si="29"/>
        <v>1986</v>
      </c>
      <c r="S48" s="16">
        <f t="shared" si="30"/>
        <v>18795.25930795977</v>
      </c>
      <c r="T48" s="16">
        <f t="shared" si="30"/>
        <v>7168.000000000001</v>
      </c>
      <c r="U48" s="16">
        <f t="shared" si="30"/>
        <v>2539.0080000000003</v>
      </c>
      <c r="V48" s="140">
        <f t="shared" si="31"/>
        <v>28.50226730795977</v>
      </c>
      <c r="W48" s="140">
        <f t="shared" si="32"/>
        <v>310.1921111111111</v>
      </c>
      <c r="X48" s="16">
        <f t="shared" si="33"/>
        <v>91.88585488478212</v>
      </c>
    </row>
    <row r="49" spans="2:24" ht="12.75">
      <c r="B49">
        <f t="shared" si="19"/>
        <v>1987</v>
      </c>
      <c r="C49" s="16">
        <f t="shared" si="20"/>
        <v>97830.06560485043</v>
      </c>
      <c r="D49" s="16">
        <f t="shared" si="20"/>
        <v>51955</v>
      </c>
      <c r="E49" s="16">
        <f t="shared" si="20"/>
        <v>11359.359999999999</v>
      </c>
      <c r="F49" s="140">
        <f t="shared" si="21"/>
        <v>161.1444256048504</v>
      </c>
      <c r="G49" s="140">
        <f t="shared" si="22"/>
        <v>328.2788888888889</v>
      </c>
      <c r="H49" s="16">
        <f t="shared" si="23"/>
        <v>490.8766023616957</v>
      </c>
      <c r="I49" s="16"/>
      <c r="J49">
        <f t="shared" si="24"/>
        <v>1987</v>
      </c>
      <c r="K49" s="16">
        <f t="shared" si="25"/>
        <v>72479.03460444685</v>
      </c>
      <c r="L49" s="16">
        <f t="shared" si="25"/>
        <v>32552</v>
      </c>
      <c r="M49" s="16">
        <f t="shared" si="25"/>
        <v>5679.679999999999</v>
      </c>
      <c r="N49" s="140">
        <f t="shared" si="26"/>
        <v>110.71071460444684</v>
      </c>
      <c r="O49" s="140">
        <f t="shared" si="27"/>
        <v>328.2788888888889</v>
      </c>
      <c r="P49" s="16">
        <f t="shared" si="28"/>
        <v>337.2459160537691</v>
      </c>
      <c r="R49">
        <f t="shared" si="29"/>
        <v>1987</v>
      </c>
      <c r="S49" s="16">
        <f t="shared" si="30"/>
        <v>17482.23272358677</v>
      </c>
      <c r="T49" s="16">
        <f t="shared" si="30"/>
        <v>8248</v>
      </c>
      <c r="U49" s="16">
        <f t="shared" si="30"/>
        <v>2129.8799999999997</v>
      </c>
      <c r="V49" s="140">
        <f t="shared" si="31"/>
        <v>27.86011272358677</v>
      </c>
      <c r="W49" s="140">
        <f t="shared" si="32"/>
        <v>328.2788888888889</v>
      </c>
      <c r="X49" s="16">
        <f t="shared" si="33"/>
        <v>84.86720793372875</v>
      </c>
    </row>
    <row r="50" spans="2:24" ht="12.75">
      <c r="B50">
        <f t="shared" si="19"/>
        <v>1988</v>
      </c>
      <c r="C50" s="16">
        <f t="shared" si="20"/>
        <v>99722.27614320179</v>
      </c>
      <c r="D50" s="16">
        <f t="shared" si="20"/>
        <v>47515</v>
      </c>
      <c r="E50" s="16">
        <f t="shared" si="20"/>
        <v>7069.499999999999</v>
      </c>
      <c r="F50" s="140">
        <f t="shared" si="21"/>
        <v>154.3067761432018</v>
      </c>
      <c r="G50" s="140">
        <f t="shared" si="22"/>
        <v>332.50699999999995</v>
      </c>
      <c r="H50" s="16">
        <f t="shared" si="23"/>
        <v>464.0707598432569</v>
      </c>
      <c r="I50" s="16"/>
      <c r="J50">
        <f t="shared" si="24"/>
        <v>1988</v>
      </c>
      <c r="K50" s="16">
        <f t="shared" si="25"/>
        <v>67023.53234796596</v>
      </c>
      <c r="L50" s="16">
        <f t="shared" si="25"/>
        <v>33946</v>
      </c>
      <c r="M50" s="16">
        <f t="shared" si="25"/>
        <v>5655.599999999999</v>
      </c>
      <c r="N50" s="140">
        <f t="shared" si="26"/>
        <v>106.62513234796596</v>
      </c>
      <c r="O50" s="140">
        <f t="shared" si="27"/>
        <v>332.50699999999995</v>
      </c>
      <c r="P50" s="16">
        <f t="shared" si="28"/>
        <v>320.6703388138174</v>
      </c>
      <c r="R50">
        <f t="shared" si="29"/>
        <v>1988</v>
      </c>
      <c r="S50" s="16">
        <f t="shared" si="30"/>
        <v>16187.402595601896</v>
      </c>
      <c r="T50" s="16">
        <f t="shared" si="30"/>
        <v>8578</v>
      </c>
      <c r="U50" s="16">
        <f t="shared" si="30"/>
        <v>1838.0699999999997</v>
      </c>
      <c r="V50" s="140">
        <f t="shared" si="31"/>
        <v>26.603472595601897</v>
      </c>
      <c r="W50" s="140">
        <f t="shared" si="32"/>
        <v>332.50699999999995</v>
      </c>
      <c r="X50" s="16">
        <f t="shared" si="33"/>
        <v>80.0087595016102</v>
      </c>
    </row>
    <row r="51" spans="2:24" ht="12.75">
      <c r="B51">
        <f t="shared" si="19"/>
        <v>1989</v>
      </c>
      <c r="C51" s="16">
        <f t="shared" si="20"/>
        <v>75508.87013155337</v>
      </c>
      <c r="D51" s="16">
        <f t="shared" si="20"/>
        <v>41987</v>
      </c>
      <c r="E51" s="16">
        <f t="shared" si="20"/>
        <v>4185.66</v>
      </c>
      <c r="F51" s="140">
        <f t="shared" si="21"/>
        <v>121.68153013155337</v>
      </c>
      <c r="G51" s="140">
        <f t="shared" si="22"/>
        <v>334.56905555555556</v>
      </c>
      <c r="H51" s="16">
        <f t="shared" si="23"/>
        <v>363.69630756646</v>
      </c>
      <c r="I51" s="16"/>
      <c r="J51">
        <f t="shared" si="24"/>
        <v>1989</v>
      </c>
      <c r="K51" s="16">
        <f t="shared" si="25"/>
        <v>50650.39879139394</v>
      </c>
      <c r="L51" s="16">
        <f t="shared" si="25"/>
        <v>32103</v>
      </c>
      <c r="M51" s="16">
        <f t="shared" si="25"/>
        <v>5580.879999999999</v>
      </c>
      <c r="N51" s="140">
        <f t="shared" si="26"/>
        <v>88.33427879139394</v>
      </c>
      <c r="O51" s="140">
        <f t="shared" si="27"/>
        <v>334.56905555555556</v>
      </c>
      <c r="P51" s="16">
        <f t="shared" si="28"/>
        <v>264.0240551975553</v>
      </c>
      <c r="R51">
        <f t="shared" si="29"/>
        <v>1989</v>
      </c>
      <c r="S51" s="16">
        <f t="shared" si="30"/>
        <v>12284.758068174453</v>
      </c>
      <c r="T51" s="16">
        <f t="shared" si="30"/>
        <v>8207</v>
      </c>
      <c r="U51" s="16">
        <f t="shared" si="30"/>
        <v>0</v>
      </c>
      <c r="V51" s="140">
        <f t="shared" si="31"/>
        <v>20.491758068174452</v>
      </c>
      <c r="W51" s="140">
        <f t="shared" si="32"/>
        <v>334.56905555555556</v>
      </c>
      <c r="X51" s="16">
        <f t="shared" si="33"/>
        <v>61.24821685659979</v>
      </c>
    </row>
    <row r="52" spans="2:24" ht="12.75">
      <c r="B52">
        <f t="shared" si="19"/>
        <v>1990</v>
      </c>
      <c r="C52" s="16">
        <f t="shared" si="20"/>
        <v>72814.10701876302</v>
      </c>
      <c r="D52" s="16">
        <f t="shared" si="20"/>
        <v>52105</v>
      </c>
      <c r="E52" s="16">
        <f t="shared" si="20"/>
        <v>4264.71</v>
      </c>
      <c r="F52" s="140">
        <f t="shared" si="21"/>
        <v>129.18381701876302</v>
      </c>
      <c r="G52" s="140">
        <f t="shared" si="22"/>
        <v>342.56983333333335</v>
      </c>
      <c r="H52" s="60">
        <f t="shared" si="23"/>
        <v>377.1021393266181</v>
      </c>
      <c r="I52" s="60"/>
      <c r="J52">
        <f t="shared" si="24"/>
        <v>1990</v>
      </c>
      <c r="K52" s="16">
        <f t="shared" si="25"/>
        <v>57541.50104239055</v>
      </c>
      <c r="L52" s="16">
        <f t="shared" si="25"/>
        <v>37702</v>
      </c>
      <c r="M52" s="16">
        <f t="shared" si="25"/>
        <v>4264.71</v>
      </c>
      <c r="N52" s="140">
        <f t="shared" si="26"/>
        <v>99.50821104239056</v>
      </c>
      <c r="O52" s="140">
        <f t="shared" si="27"/>
        <v>342.56983333333335</v>
      </c>
      <c r="P52" s="60">
        <f t="shared" si="28"/>
        <v>290.4756968065116</v>
      </c>
      <c r="Q52" s="60"/>
      <c r="R52">
        <f t="shared" si="29"/>
        <v>1990</v>
      </c>
      <c r="S52" s="16">
        <f t="shared" si="30"/>
        <v>13883.630993745657</v>
      </c>
      <c r="T52" s="16">
        <f t="shared" si="30"/>
        <v>9689</v>
      </c>
      <c r="U52" s="16">
        <f t="shared" si="30"/>
        <v>1563.727</v>
      </c>
      <c r="V52" s="140">
        <f t="shared" si="31"/>
        <v>25.136357993745655</v>
      </c>
      <c r="W52" s="140">
        <f t="shared" si="32"/>
        <v>342.56983333333335</v>
      </c>
      <c r="X52" s="60">
        <f t="shared" si="33"/>
        <v>73.37586543788586</v>
      </c>
    </row>
    <row r="53" spans="2:24" ht="12.75">
      <c r="B53">
        <f t="shared" si="19"/>
        <v>1991</v>
      </c>
      <c r="C53" s="16">
        <f t="shared" si="20"/>
        <v>116220.10356879329</v>
      </c>
      <c r="D53" s="16">
        <f t="shared" si="20"/>
        <v>40307</v>
      </c>
      <c r="E53" s="16">
        <f t="shared" si="20"/>
        <v>4277.37</v>
      </c>
      <c r="F53" s="140">
        <f t="shared" si="21"/>
        <v>160.80447356879327</v>
      </c>
      <c r="G53" s="140">
        <f t="shared" si="22"/>
        <v>345.68905555555557</v>
      </c>
      <c r="H53" s="16">
        <f t="shared" si="23"/>
        <v>465.1708550922013</v>
      </c>
      <c r="I53" s="16"/>
      <c r="J53">
        <f t="shared" si="24"/>
        <v>1991</v>
      </c>
      <c r="K53" s="16">
        <f t="shared" si="25"/>
        <v>84279.16274528</v>
      </c>
      <c r="L53" s="16">
        <f t="shared" si="25"/>
        <v>39884</v>
      </c>
      <c r="M53" s="16">
        <f t="shared" si="25"/>
        <v>4277.37</v>
      </c>
      <c r="N53" s="140">
        <f t="shared" si="26"/>
        <v>128.44053274528</v>
      </c>
      <c r="O53" s="140">
        <f t="shared" si="27"/>
        <v>345.68905555555557</v>
      </c>
      <c r="P53" s="16">
        <f t="shared" si="28"/>
        <v>371.5493177499175</v>
      </c>
      <c r="R53">
        <f t="shared" si="29"/>
        <v>1991</v>
      </c>
      <c r="S53" s="16">
        <f t="shared" si="30"/>
        <v>20318.277544703808</v>
      </c>
      <c r="T53" s="16">
        <f t="shared" si="30"/>
        <v>10688</v>
      </c>
      <c r="U53" s="16">
        <f t="shared" si="30"/>
        <v>0</v>
      </c>
      <c r="V53" s="140">
        <f t="shared" si="31"/>
        <v>31.006277544703806</v>
      </c>
      <c r="W53" s="140">
        <f t="shared" si="32"/>
        <v>345.68905555555557</v>
      </c>
      <c r="X53" s="16">
        <f t="shared" si="33"/>
        <v>89.69412553392452</v>
      </c>
    </row>
    <row r="54" spans="2:24" ht="12.75">
      <c r="B54">
        <f t="shared" si="19"/>
        <v>1992</v>
      </c>
      <c r="C54" s="16">
        <f t="shared" si="20"/>
        <v>78542.37426650042</v>
      </c>
      <c r="D54" s="16">
        <f t="shared" si="20"/>
        <v>25761</v>
      </c>
      <c r="E54" s="16">
        <f t="shared" si="20"/>
        <v>2820.76</v>
      </c>
      <c r="F54" s="140">
        <f t="shared" si="21"/>
        <v>107.12413426650042</v>
      </c>
      <c r="G54" s="140">
        <f t="shared" si="22"/>
        <v>345.26722222222224</v>
      </c>
      <c r="H54" s="16">
        <f t="shared" si="23"/>
        <v>310.2644194749328</v>
      </c>
      <c r="I54" s="16"/>
      <c r="J54">
        <f t="shared" si="24"/>
        <v>1992</v>
      </c>
      <c r="K54" s="16">
        <f t="shared" si="25"/>
        <v>64761.208443278294</v>
      </c>
      <c r="L54" s="16">
        <f t="shared" si="25"/>
        <v>31132.999999999996</v>
      </c>
      <c r="M54" s="16">
        <f t="shared" si="25"/>
        <v>4231.14</v>
      </c>
      <c r="N54" s="140">
        <f t="shared" si="26"/>
        <v>100.12534844327828</v>
      </c>
      <c r="O54" s="140">
        <f t="shared" si="27"/>
        <v>345.26722222222224</v>
      </c>
      <c r="P54" s="16">
        <f t="shared" si="28"/>
        <v>289.99378452100854</v>
      </c>
      <c r="R54">
        <f t="shared" si="29"/>
        <v>1992</v>
      </c>
      <c r="S54" s="16">
        <f t="shared" si="30"/>
        <v>15950.143697197005</v>
      </c>
      <c r="T54" s="16">
        <f t="shared" si="30"/>
        <v>8498</v>
      </c>
      <c r="U54" s="16">
        <f t="shared" si="30"/>
        <v>0</v>
      </c>
      <c r="V54" s="140">
        <f t="shared" si="31"/>
        <v>24.448143697197004</v>
      </c>
      <c r="W54" s="140">
        <f t="shared" si="32"/>
        <v>345.26722222222224</v>
      </c>
      <c r="X54" s="16">
        <f t="shared" si="33"/>
        <v>70.80933874881872</v>
      </c>
    </row>
    <row r="55" spans="2:24" ht="12.75">
      <c r="B55">
        <f t="shared" si="19"/>
        <v>1993</v>
      </c>
      <c r="C55" s="16">
        <f t="shared" si="20"/>
        <v>59905.398951516865</v>
      </c>
      <c r="D55" s="16">
        <f t="shared" si="20"/>
        <v>27539</v>
      </c>
      <c r="E55" s="16">
        <f t="shared" si="20"/>
        <v>2816.42</v>
      </c>
      <c r="F55" s="140">
        <f t="shared" si="21"/>
        <v>90.26081895151687</v>
      </c>
      <c r="G55" s="140">
        <f t="shared" si="22"/>
        <v>353.26694444444445</v>
      </c>
      <c r="H55" s="16">
        <f t="shared" si="23"/>
        <v>255.50315525123096</v>
      </c>
      <c r="I55" s="16"/>
      <c r="J55">
        <f t="shared" si="24"/>
        <v>1993</v>
      </c>
      <c r="K55" s="16">
        <f t="shared" si="25"/>
        <v>51750.2423654601</v>
      </c>
      <c r="L55" s="16">
        <f t="shared" si="25"/>
        <v>32971</v>
      </c>
      <c r="M55" s="16">
        <f t="shared" si="25"/>
        <v>4224.63</v>
      </c>
      <c r="N55" s="140">
        <f t="shared" si="26"/>
        <v>88.9458723654601</v>
      </c>
      <c r="O55" s="140">
        <f t="shared" si="27"/>
        <v>353.26694444444445</v>
      </c>
      <c r="P55" s="16">
        <f t="shared" si="28"/>
        <v>251.78090892522758</v>
      </c>
      <c r="R55">
        <f t="shared" si="29"/>
        <v>1993</v>
      </c>
      <c r="S55" s="16">
        <f t="shared" si="30"/>
        <v>16693.83887803152</v>
      </c>
      <c r="T55" s="16">
        <f t="shared" si="30"/>
        <v>10756.999999999998</v>
      </c>
      <c r="U55" s="16">
        <f t="shared" si="30"/>
        <v>0</v>
      </c>
      <c r="V55" s="140">
        <f t="shared" si="31"/>
        <v>27.450838878031522</v>
      </c>
      <c r="W55" s="140">
        <f t="shared" si="32"/>
        <v>353.26694444444445</v>
      </c>
      <c r="X55" s="16">
        <f t="shared" si="33"/>
        <v>77.70565378315067</v>
      </c>
    </row>
    <row r="56" spans="2:24" ht="12.75">
      <c r="B56">
        <f t="shared" si="19"/>
        <v>1994</v>
      </c>
      <c r="C56" s="16">
        <f t="shared" si="20"/>
        <v>61250.96420414304</v>
      </c>
      <c r="D56" s="16">
        <f t="shared" si="20"/>
        <v>28490</v>
      </c>
      <c r="E56" s="16">
        <f t="shared" si="20"/>
        <v>4955.616</v>
      </c>
      <c r="F56" s="140">
        <f t="shared" si="21"/>
        <v>94.69658020414303</v>
      </c>
      <c r="G56" s="140">
        <f t="shared" si="22"/>
        <v>353.19994444444444</v>
      </c>
      <c r="H56" s="116">
        <f t="shared" si="23"/>
        <v>268.1104051505253</v>
      </c>
      <c r="I56" s="60"/>
      <c r="J56">
        <f t="shared" si="24"/>
        <v>1994</v>
      </c>
      <c r="K56" s="16">
        <f t="shared" si="25"/>
        <v>54510.380811661176</v>
      </c>
      <c r="L56" s="16">
        <f t="shared" si="25"/>
        <v>35376</v>
      </c>
      <c r="M56" s="16">
        <f t="shared" si="25"/>
        <v>3992.0240000000003</v>
      </c>
      <c r="N56" s="140">
        <f t="shared" si="26"/>
        <v>93.87840481166118</v>
      </c>
      <c r="O56" s="140">
        <f t="shared" si="27"/>
        <v>353.19994444444444</v>
      </c>
      <c r="P56" s="116">
        <f t="shared" si="28"/>
        <v>265.7939399150373</v>
      </c>
      <c r="Q56" s="60"/>
      <c r="R56">
        <f t="shared" si="29"/>
        <v>1994</v>
      </c>
      <c r="S56" s="16">
        <f t="shared" si="30"/>
        <v>18350.730591027408</v>
      </c>
      <c r="T56" s="16">
        <f t="shared" si="30"/>
        <v>15057</v>
      </c>
      <c r="U56" s="16">
        <f t="shared" si="30"/>
        <v>3028.4320000000002</v>
      </c>
      <c r="V56" s="140">
        <f t="shared" si="31"/>
        <v>36.43616259102741</v>
      </c>
      <c r="W56" s="140">
        <f t="shared" si="32"/>
        <v>353.19994444444444</v>
      </c>
      <c r="X56" s="60">
        <f t="shared" si="33"/>
        <v>103.16015946247843</v>
      </c>
    </row>
    <row r="57" spans="2:24" s="155" customFormat="1" ht="12.75">
      <c r="B57" s="155">
        <f t="shared" si="19"/>
        <v>1995</v>
      </c>
      <c r="C57" s="16">
        <f aca="true" t="shared" si="34" ref="C57:E61">+C16*C37</f>
        <v>50552.743007589</v>
      </c>
      <c r="D57" s="16">
        <f t="shared" si="34"/>
        <v>23512.412</v>
      </c>
      <c r="E57" s="16">
        <f t="shared" si="34"/>
        <v>4012.708</v>
      </c>
      <c r="F57" s="156">
        <f t="shared" si="21"/>
        <v>78.077863007589</v>
      </c>
      <c r="G57" s="156">
        <f t="shared" si="22"/>
        <v>362.8559444444445</v>
      </c>
      <c r="H57" s="154">
        <f t="shared" si="23"/>
        <v>215.1759236771804</v>
      </c>
      <c r="I57" s="154"/>
      <c r="J57" s="155">
        <f t="shared" si="24"/>
        <v>1995</v>
      </c>
      <c r="K57" s="16">
        <f aca="true" t="shared" si="35" ref="K57:M61">+K16*K37</f>
        <v>40282.52608235985</v>
      </c>
      <c r="L57" s="16">
        <f t="shared" si="35"/>
        <v>26421.163999999997</v>
      </c>
      <c r="M57" s="16">
        <f t="shared" si="35"/>
        <v>4012.708</v>
      </c>
      <c r="N57" s="156">
        <f t="shared" si="26"/>
        <v>70.71639808235986</v>
      </c>
      <c r="O57" s="156">
        <f t="shared" si="27"/>
        <v>362.8559444444445</v>
      </c>
      <c r="P57" s="154">
        <f t="shared" si="28"/>
        <v>194.8883549107378</v>
      </c>
      <c r="Q57" s="154"/>
      <c r="R57" s="155">
        <f t="shared" si="29"/>
        <v>1995</v>
      </c>
      <c r="S57" s="16">
        <f aca="true" t="shared" si="36" ref="S57:U61">S16*S37</f>
        <v>14560.832475909057</v>
      </c>
      <c r="T57" s="16">
        <f t="shared" si="36"/>
        <v>12725.789999999999</v>
      </c>
      <c r="U57" s="16">
        <f t="shared" si="36"/>
        <v>3152.842</v>
      </c>
      <c r="V57" s="156">
        <f t="shared" si="31"/>
        <v>30.439464475909055</v>
      </c>
      <c r="W57" s="156">
        <f t="shared" si="32"/>
        <v>362.8559444444445</v>
      </c>
      <c r="X57" s="154">
        <f t="shared" si="33"/>
        <v>83.88856498551735</v>
      </c>
    </row>
    <row r="58" spans="2:24" ht="12.75">
      <c r="B58">
        <f t="shared" si="19"/>
        <v>1996</v>
      </c>
      <c r="C58" s="16">
        <f t="shared" si="34"/>
        <v>89869.23130953069</v>
      </c>
      <c r="D58" s="16">
        <f t="shared" si="34"/>
        <v>28102.071024995857</v>
      </c>
      <c r="E58" s="16">
        <f t="shared" si="34"/>
        <v>6936.6630000000005</v>
      </c>
      <c r="F58" s="140">
        <f t="shared" si="21"/>
        <v>124.90796533452655</v>
      </c>
      <c r="G58" s="140">
        <f t="shared" si="22"/>
        <v>362.728</v>
      </c>
      <c r="H58" s="16">
        <f t="shared" si="23"/>
        <v>344.3571087275494</v>
      </c>
      <c r="I58" s="154"/>
      <c r="J58">
        <f t="shared" si="24"/>
        <v>1996</v>
      </c>
      <c r="K58" s="16">
        <f t="shared" si="35"/>
        <v>74838.10407718019</v>
      </c>
      <c r="L58" s="16">
        <f t="shared" si="35"/>
        <v>31398.375570655862</v>
      </c>
      <c r="M58" s="16">
        <f t="shared" si="35"/>
        <v>8024.767000000001</v>
      </c>
      <c r="N58" s="140">
        <f t="shared" si="26"/>
        <v>114.26124664783606</v>
      </c>
      <c r="O58" s="140">
        <f t="shared" si="27"/>
        <v>362.728</v>
      </c>
      <c r="P58" s="16">
        <f t="shared" si="28"/>
        <v>315.0053115498005</v>
      </c>
      <c r="R58">
        <f t="shared" si="29"/>
        <v>1996</v>
      </c>
      <c r="S58" s="16">
        <f t="shared" si="36"/>
        <v>26896.325044827445</v>
      </c>
      <c r="T58" s="16">
        <f t="shared" si="36"/>
        <v>18026.196832954156</v>
      </c>
      <c r="U58" s="16">
        <f t="shared" si="36"/>
        <v>4216.403</v>
      </c>
      <c r="V58" s="140">
        <f t="shared" si="31"/>
        <v>49.138924877781605</v>
      </c>
      <c r="W58" s="140">
        <f t="shared" si="32"/>
        <v>362.728</v>
      </c>
      <c r="X58" s="16">
        <f t="shared" si="33"/>
        <v>135.47044859448846</v>
      </c>
    </row>
    <row r="59" spans="2:24" ht="12.75">
      <c r="B59">
        <f t="shared" si="19"/>
        <v>1997</v>
      </c>
      <c r="C59" s="16">
        <f t="shared" si="34"/>
        <v>43825.106635387616</v>
      </c>
      <c r="D59" s="16">
        <f t="shared" si="34"/>
        <v>25061</v>
      </c>
      <c r="E59" s="16">
        <f t="shared" si="34"/>
        <v>2028.964</v>
      </c>
      <c r="F59" s="140">
        <f>SUM(C59:E59)/1000</f>
        <v>70.91507063538762</v>
      </c>
      <c r="G59" s="140">
        <f>+H39</f>
        <v>370.21099999999996</v>
      </c>
      <c r="H59" s="16">
        <f>+F59/G59*1000</f>
        <v>191.55311602137058</v>
      </c>
      <c r="I59" s="154"/>
      <c r="J59">
        <f t="shared" si="24"/>
        <v>1997</v>
      </c>
      <c r="K59" s="16">
        <f t="shared" si="35"/>
        <v>47234.51618480502</v>
      </c>
      <c r="L59" s="16">
        <f t="shared" si="35"/>
        <v>27699</v>
      </c>
      <c r="M59" s="16">
        <f t="shared" si="35"/>
        <v>3043.446</v>
      </c>
      <c r="N59" s="140">
        <f>SUM(K59:M59)/1000</f>
        <v>77.97696218480502</v>
      </c>
      <c r="O59" s="140">
        <f>+P39</f>
        <v>370.21099999999996</v>
      </c>
      <c r="P59" s="16">
        <f>+N59/O59*1000</f>
        <v>210.62843131296754</v>
      </c>
      <c r="R59">
        <f t="shared" si="29"/>
        <v>1997</v>
      </c>
      <c r="S59" s="16">
        <f t="shared" si="36"/>
        <v>19182.756944067787</v>
      </c>
      <c r="T59" s="16">
        <f t="shared" si="36"/>
        <v>14509</v>
      </c>
      <c r="U59" s="16">
        <f t="shared" si="36"/>
        <v>1739.1119999999999</v>
      </c>
      <c r="V59" s="140">
        <f>SUM(S59:U59)/1000</f>
        <v>35.43086894406779</v>
      </c>
      <c r="W59" s="140">
        <f>+X39</f>
        <v>370.21099999999996</v>
      </c>
      <c r="X59" s="16">
        <f>+V59/W59*1000</f>
        <v>95.70452780729852</v>
      </c>
    </row>
    <row r="60" spans="2:24" ht="12.75">
      <c r="B60">
        <f t="shared" si="19"/>
        <v>1998</v>
      </c>
      <c r="C60" s="16">
        <f t="shared" si="34"/>
        <v>30281.705851055063</v>
      </c>
      <c r="D60" s="16">
        <f t="shared" si="34"/>
        <v>18811.24</v>
      </c>
      <c r="E60" s="16">
        <f t="shared" si="34"/>
        <v>2006.42</v>
      </c>
      <c r="F60" s="140">
        <f>SUM(C60:E60)/1000</f>
        <v>51.09936585105506</v>
      </c>
      <c r="G60" s="140">
        <f>+H40</f>
        <v>383.79299999999995</v>
      </c>
      <c r="H60" s="16">
        <f>+F60/G60*1000</f>
        <v>133.14303765585893</v>
      </c>
      <c r="I60" s="154"/>
      <c r="J60">
        <f t="shared" si="24"/>
        <v>1998</v>
      </c>
      <c r="K60" s="16">
        <f t="shared" si="35"/>
        <v>35850.54813312848</v>
      </c>
      <c r="L60" s="16">
        <f t="shared" si="35"/>
        <v>20826.730000000003</v>
      </c>
      <c r="M60" s="16">
        <f t="shared" si="35"/>
        <v>3086.8</v>
      </c>
      <c r="N60" s="140">
        <f>SUM(K60:M60)/1000</f>
        <v>59.764078133128486</v>
      </c>
      <c r="O60" s="140">
        <f>+P40</f>
        <v>383.79299999999995</v>
      </c>
      <c r="P60" s="16">
        <f>+N60/O60*1000</f>
        <v>155.71956271513156</v>
      </c>
      <c r="R60">
        <f t="shared" si="29"/>
        <v>1998</v>
      </c>
      <c r="S60" s="16">
        <f t="shared" si="36"/>
        <v>16185.88185506918</v>
      </c>
      <c r="T60" s="16">
        <f t="shared" si="36"/>
        <v>11421.11</v>
      </c>
      <c r="U60" s="16">
        <f t="shared" si="36"/>
        <v>1697.74</v>
      </c>
      <c r="V60" s="140">
        <f>SUM(S60:U60)/1000</f>
        <v>29.304731855069182</v>
      </c>
      <c r="W60" s="140">
        <f>+X40</f>
        <v>383.79299999999995</v>
      </c>
      <c r="X60" s="16">
        <f>+V60/W60*1000</f>
        <v>76.35556629503192</v>
      </c>
    </row>
    <row r="61" spans="2:24" ht="12.75">
      <c r="B61">
        <f t="shared" si="19"/>
        <v>1999</v>
      </c>
      <c r="C61" s="16">
        <f t="shared" si="34"/>
        <v>20688.800411839686</v>
      </c>
      <c r="D61" s="16">
        <f t="shared" si="34"/>
        <v>20029.800000000003</v>
      </c>
      <c r="E61" s="16">
        <f t="shared" si="34"/>
        <v>2107.14</v>
      </c>
      <c r="F61" s="140">
        <f>SUM(C61:E61)/1000</f>
        <v>42.82574041183969</v>
      </c>
      <c r="G61" s="140">
        <f>+H41</f>
        <v>384.343</v>
      </c>
      <c r="H61" s="16">
        <f>+F61/G61*1000</f>
        <v>111.42583684843925</v>
      </c>
      <c r="I61" s="154"/>
      <c r="J61">
        <f t="shared" si="24"/>
        <v>1999</v>
      </c>
      <c r="K61" s="16">
        <f t="shared" si="35"/>
        <v>28440.949287663563</v>
      </c>
      <c r="L61" s="16">
        <f t="shared" si="35"/>
        <v>21365.120000000003</v>
      </c>
      <c r="M61" s="16">
        <f t="shared" si="35"/>
        <v>3010.2</v>
      </c>
      <c r="N61" s="140">
        <f>SUM(K61:M61)/1000</f>
        <v>52.816269287663566</v>
      </c>
      <c r="O61" s="140">
        <f>+P41</f>
        <v>384.343</v>
      </c>
      <c r="P61" s="16">
        <f>+N61/O61*1000</f>
        <v>137.41962072332154</v>
      </c>
      <c r="R61">
        <f t="shared" si="29"/>
        <v>1999</v>
      </c>
      <c r="S61" s="16">
        <f t="shared" si="36"/>
        <v>13805.32126179155</v>
      </c>
      <c r="T61" s="16">
        <f t="shared" si="36"/>
        <v>12017.880000000001</v>
      </c>
      <c r="U61" s="16">
        <f t="shared" si="36"/>
        <v>1806.12</v>
      </c>
      <c r="V61" s="140">
        <f>SUM(S61:U61)/1000</f>
        <v>27.629321261791553</v>
      </c>
      <c r="W61" s="140">
        <f>+X41</f>
        <v>384.343</v>
      </c>
      <c r="X61" s="16">
        <f>+V61/W61*1000</f>
        <v>71.88714575728335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50" r:id="rId1"/>
  <headerFooter alignWithMargins="0">
    <oddFooter>&amp;CNordel 1999&amp;R&amp;D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9" sqref="A19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2"/>
  <headerFooter alignWithMargins="0">
    <oddFooter>&amp;CNordel 1999&amp;R&amp;D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.140625" style="0" customWidth="1"/>
    <col min="2" max="2" width="17.28125" style="0" customWidth="1"/>
    <col min="3" max="3" width="12.8515625" style="2" customWidth="1"/>
    <col min="4" max="4" width="8.8515625" style="0" customWidth="1"/>
  </cols>
  <sheetData>
    <row r="1" spans="1:3" ht="15.75">
      <c r="A1" s="40" t="s">
        <v>247</v>
      </c>
      <c r="C1" s="6"/>
    </row>
    <row r="2" spans="4:9" ht="12.75">
      <c r="D2" s="17" t="s">
        <v>49</v>
      </c>
      <c r="E2" s="17" t="s">
        <v>50</v>
      </c>
      <c r="F2" s="17" t="s">
        <v>51</v>
      </c>
      <c r="G2" s="17" t="s">
        <v>52</v>
      </c>
      <c r="H2" s="17" t="s">
        <v>53</v>
      </c>
      <c r="I2" s="59" t="s">
        <v>54</v>
      </c>
    </row>
    <row r="3" spans="1:10" ht="15.75" customHeight="1">
      <c r="A3" s="1" t="s">
        <v>55</v>
      </c>
      <c r="C3" s="2" t="s">
        <v>56</v>
      </c>
      <c r="D3" s="34">
        <f>+'S1,2'!C4</f>
        <v>10934</v>
      </c>
      <c r="E3" s="34">
        <f>+'S1,2'!E4</f>
        <v>16458</v>
      </c>
      <c r="F3" s="34">
        <f>+'S1,2'!F4</f>
        <v>1304</v>
      </c>
      <c r="G3" s="34">
        <f>+'S1,2'!G4</f>
        <v>27934</v>
      </c>
      <c r="H3" s="34">
        <f>+'S1,2'!H4</f>
        <v>30885</v>
      </c>
      <c r="I3" s="110">
        <f>SUM(D3:H3)</f>
        <v>87515</v>
      </c>
      <c r="J3" s="16"/>
    </row>
    <row r="4" spans="1:9" ht="15.75" customHeight="1">
      <c r="A4" s="1" t="s">
        <v>57</v>
      </c>
      <c r="C4" s="2" t="s">
        <v>58</v>
      </c>
      <c r="D4" s="34">
        <f>+'S10,11'!C12</f>
        <v>37009</v>
      </c>
      <c r="E4" s="34">
        <f>+'S10,11'!E12</f>
        <v>66766</v>
      </c>
      <c r="F4" s="34">
        <f>+'S10,11'!F12</f>
        <v>7184</v>
      </c>
      <c r="G4" s="34">
        <f>+'S10,11'!G12</f>
        <v>122874</v>
      </c>
      <c r="H4" s="34">
        <f>+'S10,11'!H12</f>
        <v>150510</v>
      </c>
      <c r="I4" s="110">
        <f>SUM(D4:H4)</f>
        <v>384343</v>
      </c>
    </row>
    <row r="5" spans="1:9" ht="15.75" customHeight="1">
      <c r="A5" s="1" t="s">
        <v>59</v>
      </c>
      <c r="C5" s="2" t="s">
        <v>58</v>
      </c>
      <c r="D5" s="34">
        <f>+'S16'!C16</f>
        <v>5427</v>
      </c>
      <c r="E5" s="34">
        <f>+'S16'!D16</f>
        <v>12053</v>
      </c>
      <c r="F5" s="111" t="s">
        <v>60</v>
      </c>
      <c r="G5" s="34">
        <f>+'S16'!E16</f>
        <v>6887</v>
      </c>
      <c r="H5" s="34">
        <f>+'S16'!F16</f>
        <v>8436</v>
      </c>
      <c r="I5" s="110">
        <f>SUM(D5:H5)</f>
        <v>32803</v>
      </c>
    </row>
    <row r="6" spans="1:10" ht="15.75" customHeight="1">
      <c r="A6" s="1" t="s">
        <v>61</v>
      </c>
      <c r="C6" s="2" t="s">
        <v>58</v>
      </c>
      <c r="D6" s="34">
        <f>+'S16'!C17</f>
        <v>7592</v>
      </c>
      <c r="E6" s="34">
        <f>+'S16'!D17</f>
        <v>929</v>
      </c>
      <c r="F6" s="111" t="s">
        <v>60</v>
      </c>
      <c r="G6" s="34">
        <f>+'S16'!E17</f>
        <v>8770</v>
      </c>
      <c r="H6" s="34">
        <f>+'S16'!F17</f>
        <v>16024</v>
      </c>
      <c r="I6" s="110">
        <f>SUM(D6:H6)</f>
        <v>33315</v>
      </c>
      <c r="J6" s="16"/>
    </row>
    <row r="7" spans="1:10" ht="15.75" customHeight="1">
      <c r="A7" s="1" t="s">
        <v>282</v>
      </c>
      <c r="C7" s="2" t="s">
        <v>58</v>
      </c>
      <c r="D7" s="34">
        <f>+'S19,20'!C15</f>
        <v>34844</v>
      </c>
      <c r="E7" s="34">
        <f>+'S19,20'!D15</f>
        <v>77890</v>
      </c>
      <c r="F7" s="34">
        <f>+'S19,20'!E15</f>
        <v>7184</v>
      </c>
      <c r="G7" s="34">
        <f>+'S19,20'!F15</f>
        <v>120991</v>
      </c>
      <c r="H7" s="34">
        <f>+'S19,20'!H15</f>
        <v>142922</v>
      </c>
      <c r="I7" s="110">
        <f>SUM(D7:H7)</f>
        <v>383831</v>
      </c>
      <c r="J7" s="16"/>
    </row>
    <row r="8" spans="1:10" ht="15.75" customHeight="1">
      <c r="A8" s="20" t="s">
        <v>62</v>
      </c>
      <c r="D8" s="34"/>
      <c r="E8" s="34"/>
      <c r="F8" s="34"/>
      <c r="G8" s="34"/>
      <c r="H8" s="34"/>
      <c r="I8" s="110"/>
      <c r="J8" s="16"/>
    </row>
    <row r="9" spans="1:10" ht="15.75" customHeight="1">
      <c r="A9" s="1" t="s">
        <v>63</v>
      </c>
      <c r="C9" s="2" t="s">
        <v>64</v>
      </c>
      <c r="D9" s="34">
        <f>+'Key figures'!D9</f>
        <v>0</v>
      </c>
      <c r="E9" s="34">
        <f>+'Key figures'!E9</f>
        <v>19</v>
      </c>
      <c r="F9" s="34">
        <f>+'Key figures'!F9</f>
        <v>84</v>
      </c>
      <c r="G9" s="34">
        <f>+'Key figures'!G9</f>
        <v>99</v>
      </c>
      <c r="H9" s="34">
        <f>+'Key figures'!H9</f>
        <v>47</v>
      </c>
      <c r="I9" s="145">
        <f>+'Key figures'!C9</f>
        <v>55</v>
      </c>
      <c r="J9" s="16"/>
    </row>
    <row r="10" spans="1:10" ht="15.75" customHeight="1">
      <c r="A10" s="1" t="s">
        <v>65</v>
      </c>
      <c r="C10" s="2" t="s">
        <v>64</v>
      </c>
      <c r="D10" s="111" t="s">
        <v>66</v>
      </c>
      <c r="E10" s="34">
        <f>+'Key figures'!E10</f>
        <v>33</v>
      </c>
      <c r="F10" s="111" t="s">
        <v>66</v>
      </c>
      <c r="G10" s="111" t="s">
        <v>66</v>
      </c>
      <c r="H10" s="34">
        <f>+'Key figures'!H10</f>
        <v>47</v>
      </c>
      <c r="I10" s="145">
        <f>+'Key figures'!C10</f>
        <v>24</v>
      </c>
      <c r="J10" s="16"/>
    </row>
    <row r="11" spans="1:10" ht="15.75" customHeight="1">
      <c r="A11" s="1" t="s">
        <v>67</v>
      </c>
      <c r="C11" s="2" t="s">
        <v>64</v>
      </c>
      <c r="D11" s="34">
        <f>+'Key figures'!D11</f>
        <v>92</v>
      </c>
      <c r="E11" s="34">
        <f>+'Key figures'!E11</f>
        <v>48</v>
      </c>
      <c r="F11" s="34">
        <f>+'Key figures'!F11</f>
        <v>0</v>
      </c>
      <c r="G11" s="34">
        <f>+'Key figures'!G11</f>
        <v>1</v>
      </c>
      <c r="H11" s="34">
        <f>+'Key figures'!H11</f>
        <v>6</v>
      </c>
      <c r="I11" s="145">
        <f>+'Key figures'!C11</f>
        <v>20</v>
      </c>
      <c r="J11" s="16"/>
    </row>
    <row r="12" spans="1:10" ht="15.75" customHeight="1">
      <c r="A12" s="1" t="s">
        <v>68</v>
      </c>
      <c r="C12" s="2" t="s">
        <v>64</v>
      </c>
      <c r="D12" s="34">
        <f>+'Key figures'!D12</f>
        <v>8</v>
      </c>
      <c r="E12" s="34">
        <f>+'Key figures'!E12</f>
        <v>0</v>
      </c>
      <c r="F12" s="34">
        <f>+'Key figures'!F12</f>
        <v>16</v>
      </c>
      <c r="G12" s="34">
        <f>+'Key figures'!G12</f>
        <v>0</v>
      </c>
      <c r="H12" s="34">
        <f>+'Key figures'!H12</f>
        <v>0</v>
      </c>
      <c r="I12" s="145">
        <f>+'Key figures'!C12</f>
        <v>1</v>
      </c>
      <c r="J12" s="16"/>
    </row>
    <row r="13" ht="15.75" customHeight="1">
      <c r="J13" s="16"/>
    </row>
    <row r="14" spans="1:10" ht="15.75" customHeight="1">
      <c r="A14" s="148" t="s">
        <v>69</v>
      </c>
      <c r="D14" s="34"/>
      <c r="E14" s="34"/>
      <c r="F14" s="34"/>
      <c r="G14" s="34"/>
      <c r="H14" s="34"/>
      <c r="I14" s="110"/>
      <c r="J14" s="16"/>
    </row>
    <row r="15" spans="1:10" ht="15.75" customHeight="1">
      <c r="A15" s="20" t="s">
        <v>70</v>
      </c>
      <c r="D15" s="34"/>
      <c r="E15" s="34"/>
      <c r="F15" s="34"/>
      <c r="G15" s="34"/>
      <c r="H15" s="34"/>
      <c r="I15" s="110"/>
      <c r="J15" s="16"/>
    </row>
    <row r="16" spans="1:10" ht="15.75" customHeight="1">
      <c r="A16" s="1"/>
      <c r="D16" s="34"/>
      <c r="E16" s="34"/>
      <c r="F16" s="34"/>
      <c r="G16" s="34"/>
      <c r="H16" s="34"/>
      <c r="I16" s="110"/>
      <c r="J16" s="16"/>
    </row>
    <row r="17" spans="1:10" ht="15.75" customHeight="1">
      <c r="A17" s="1"/>
      <c r="D17" s="34"/>
      <c r="E17" s="34"/>
      <c r="F17" s="34"/>
      <c r="G17" s="34"/>
      <c r="H17" s="34"/>
      <c r="I17" s="110"/>
      <c r="J17" s="16"/>
    </row>
    <row r="18" spans="1:10" ht="15.75" customHeight="1">
      <c r="A18" s="40" t="s">
        <v>249</v>
      </c>
      <c r="D18" s="34"/>
      <c r="E18" s="34"/>
      <c r="F18" s="111"/>
      <c r="G18" s="34"/>
      <c r="H18" s="34"/>
      <c r="I18" s="110"/>
      <c r="J18" s="16"/>
    </row>
    <row r="19" spans="1:10" ht="15.75" customHeight="1">
      <c r="A19" s="40"/>
      <c r="D19" s="34"/>
      <c r="E19" s="34"/>
      <c r="F19" s="111"/>
      <c r="G19" s="34"/>
      <c r="H19" s="34"/>
      <c r="I19" s="110"/>
      <c r="J19" s="16"/>
    </row>
    <row r="20" spans="4:9" ht="15.75" customHeight="1">
      <c r="D20" s="17" t="s">
        <v>49</v>
      </c>
      <c r="E20" s="17" t="s">
        <v>50</v>
      </c>
      <c r="F20" s="17" t="s">
        <v>51</v>
      </c>
      <c r="G20" s="17" t="s">
        <v>52</v>
      </c>
      <c r="H20" s="17" t="s">
        <v>53</v>
      </c>
      <c r="I20" s="59" t="s">
        <v>54</v>
      </c>
    </row>
    <row r="21" spans="1:9" ht="15.75" customHeight="1">
      <c r="A21" s="1" t="s">
        <v>71</v>
      </c>
      <c r="C21" s="17" t="s">
        <v>72</v>
      </c>
      <c r="D21" s="81">
        <v>43</v>
      </c>
      <c r="E21" s="81">
        <v>338</v>
      </c>
      <c r="F21" s="81">
        <v>103</v>
      </c>
      <c r="G21" s="81">
        <v>324</v>
      </c>
      <c r="H21" s="81">
        <v>450</v>
      </c>
      <c r="I21" s="82">
        <f>SUM(D21:H21)</f>
        <v>1258</v>
      </c>
    </row>
    <row r="22" spans="1:9" ht="15.75" customHeight="1">
      <c r="A22" s="1" t="s">
        <v>73</v>
      </c>
      <c r="C22" s="17" t="s">
        <v>74</v>
      </c>
      <c r="D22" s="83">
        <f>+'Key figures'!D3</f>
        <v>5.3</v>
      </c>
      <c r="E22" s="83">
        <f>+'Key figures'!E3</f>
        <v>5.1</v>
      </c>
      <c r="F22" s="83">
        <f>+'Key figures'!F3</f>
        <v>0.3</v>
      </c>
      <c r="G22" s="83">
        <f>+'Key figures'!G3</f>
        <v>4.5</v>
      </c>
      <c r="H22" s="83">
        <f>+'Key figures'!H3</f>
        <v>8.9</v>
      </c>
      <c r="I22" s="67">
        <f>SUM(D22:H22)</f>
        <v>24.1</v>
      </c>
    </row>
    <row r="23" spans="1:9" ht="15.75" customHeight="1">
      <c r="A23" s="1" t="s">
        <v>75</v>
      </c>
      <c r="D23" s="84"/>
      <c r="E23" s="84"/>
      <c r="F23" s="84"/>
      <c r="G23" s="84"/>
      <c r="H23" s="84"/>
      <c r="I23" s="85"/>
    </row>
    <row r="24" spans="2:9" ht="15.75" customHeight="1">
      <c r="B24" t="s">
        <v>248</v>
      </c>
      <c r="C24" s="17" t="s">
        <v>76</v>
      </c>
      <c r="D24" s="169">
        <v>173.5</v>
      </c>
      <c r="E24" s="169">
        <v>128.7</v>
      </c>
      <c r="F24" s="169">
        <v>8.9</v>
      </c>
      <c r="G24" s="169">
        <v>151.3</v>
      </c>
      <c r="H24" s="169">
        <v>239.2</v>
      </c>
      <c r="I24" s="170">
        <f>SUM(D24:H24)</f>
        <v>701.5999999999999</v>
      </c>
    </row>
    <row r="25" spans="2:9" ht="15.75" customHeight="1">
      <c r="B25" s="20" t="s">
        <v>77</v>
      </c>
      <c r="C25" s="17" t="s">
        <v>78</v>
      </c>
      <c r="D25" s="31">
        <f aca="true" t="shared" si="0" ref="D25:I25">+D24/D22*1000</f>
        <v>32735.849056603776</v>
      </c>
      <c r="E25" s="31">
        <f t="shared" si="0"/>
        <v>25235.29411764706</v>
      </c>
      <c r="F25" s="31">
        <f t="shared" si="0"/>
        <v>29666.666666666668</v>
      </c>
      <c r="G25" s="31">
        <f t="shared" si="0"/>
        <v>33622.222222222226</v>
      </c>
      <c r="H25" s="31">
        <f t="shared" si="0"/>
        <v>26876.40449438202</v>
      </c>
      <c r="I25" s="66">
        <f t="shared" si="0"/>
        <v>29112.033195020744</v>
      </c>
    </row>
    <row r="26" spans="1:9" ht="15.75" customHeight="1">
      <c r="A26" s="1" t="s">
        <v>283</v>
      </c>
      <c r="B26" s="20"/>
      <c r="D26" s="55"/>
      <c r="E26" s="55"/>
      <c r="F26" s="55"/>
      <c r="G26" s="55"/>
      <c r="H26" s="55"/>
      <c r="I26" s="86"/>
    </row>
    <row r="27" spans="2:9" ht="15.75" customHeight="1">
      <c r="B27" t="s">
        <v>284</v>
      </c>
      <c r="C27" s="17" t="s">
        <v>58</v>
      </c>
      <c r="D27" s="31">
        <f>+'S19,20'!C15</f>
        <v>34844</v>
      </c>
      <c r="E27" s="31">
        <f>+'S19,20'!D15</f>
        <v>77890</v>
      </c>
      <c r="F27" s="31">
        <f>+'S19,20'!E15</f>
        <v>7184</v>
      </c>
      <c r="G27" s="31">
        <f>+'S19,20'!F15</f>
        <v>120991</v>
      </c>
      <c r="H27" s="32">
        <f>+'S19,20'!H15</f>
        <v>142922</v>
      </c>
      <c r="I27" s="66">
        <f>SUM(D27:H27)</f>
        <v>383831</v>
      </c>
    </row>
    <row r="28" spans="2:9" ht="15.75" customHeight="1">
      <c r="B28" s="20" t="s">
        <v>77</v>
      </c>
      <c r="C28" s="17" t="s">
        <v>79</v>
      </c>
      <c r="D28" s="31">
        <f aca="true" t="shared" si="1" ref="D28:I28">+D27/D22</f>
        <v>6574.33962264151</v>
      </c>
      <c r="E28" s="31">
        <f t="shared" si="1"/>
        <v>15272.549019607844</v>
      </c>
      <c r="F28" s="31">
        <f t="shared" si="1"/>
        <v>23946.666666666668</v>
      </c>
      <c r="G28" s="31">
        <f t="shared" si="1"/>
        <v>26886.88888888889</v>
      </c>
      <c r="H28" s="31">
        <f t="shared" si="1"/>
        <v>16058.651685393257</v>
      </c>
      <c r="I28" s="66">
        <f t="shared" si="1"/>
        <v>15926.597510373444</v>
      </c>
    </row>
    <row r="29" ht="15.75" customHeight="1"/>
    <row r="30" ht="15.75" customHeight="1">
      <c r="B30" t="s">
        <v>80</v>
      </c>
    </row>
    <row r="33" spans="1:9" ht="12.75">
      <c r="A33" s="1"/>
      <c r="B33" s="119" t="s">
        <v>81</v>
      </c>
      <c r="C33" s="118"/>
      <c r="D33" s="146">
        <f aca="true" t="shared" si="2" ref="D33:I33">SUM(D9:D12)</f>
        <v>100</v>
      </c>
      <c r="E33" s="146">
        <f t="shared" si="2"/>
        <v>100</v>
      </c>
      <c r="F33" s="146">
        <f t="shared" si="2"/>
        <v>100</v>
      </c>
      <c r="G33" s="146">
        <f t="shared" si="2"/>
        <v>100</v>
      </c>
      <c r="H33" s="146">
        <f t="shared" si="2"/>
        <v>100</v>
      </c>
      <c r="I33" s="147">
        <f t="shared" si="2"/>
        <v>100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3" r:id="rId1"/>
  <headerFooter alignWithMargins="0">
    <oddFooter>&amp;CNordel 1999&amp;R&amp;D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5" zoomScaleNormal="75" zoomScalePageLayoutView="0" workbookViewId="0" topLeftCell="A1">
      <selection activeCell="A19" sqref="A19"/>
    </sheetView>
  </sheetViews>
  <sheetFormatPr defaultColWidth="9.140625" defaultRowHeight="12.75"/>
  <cols>
    <col min="1" max="1" width="4.57421875" style="0" customWidth="1"/>
    <col min="2" max="2" width="32.8515625" style="0" customWidth="1"/>
    <col min="3" max="3" width="9.140625" style="231" customWidth="1"/>
    <col min="4" max="4" width="1.8515625" style="231" customWidth="1"/>
    <col min="5" max="6" width="9.140625" style="231" customWidth="1"/>
    <col min="7" max="7" width="9.8515625" style="231" bestFit="1" customWidth="1"/>
    <col min="8" max="8" width="9.140625" style="231" customWidth="1"/>
    <col min="9" max="9" width="1.8515625" style="231" customWidth="1"/>
    <col min="10" max="10" width="9.140625" style="256" customWidth="1"/>
    <col min="11" max="11" width="3.00390625" style="0" customWidth="1"/>
    <col min="12" max="12" width="15.140625" style="0" customWidth="1"/>
  </cols>
  <sheetData>
    <row r="1" spans="1:10" s="258" customFormat="1" ht="15.75">
      <c r="A1" s="257" t="s">
        <v>4</v>
      </c>
      <c r="B1" s="257" t="s">
        <v>303</v>
      </c>
      <c r="C1" s="219"/>
      <c r="D1" s="220"/>
      <c r="E1" s="220"/>
      <c r="F1" s="220"/>
      <c r="G1" s="220"/>
      <c r="H1" s="220"/>
      <c r="I1" s="220"/>
      <c r="J1" s="221"/>
    </row>
    <row r="2" spans="1:10" s="28" customFormat="1" ht="15.75">
      <c r="A2" s="27"/>
      <c r="B2" s="27"/>
      <c r="C2" s="219"/>
      <c r="D2" s="220"/>
      <c r="E2" s="220"/>
      <c r="F2" s="220"/>
      <c r="G2" s="220"/>
      <c r="H2" s="220"/>
      <c r="I2" s="220"/>
      <c r="J2" s="221"/>
    </row>
    <row r="3" spans="2:10" ht="14.25">
      <c r="B3" s="1"/>
      <c r="C3" s="222" t="s">
        <v>313</v>
      </c>
      <c r="D3" s="493" t="s">
        <v>135</v>
      </c>
      <c r="E3" s="222" t="s">
        <v>50</v>
      </c>
      <c r="F3" s="222" t="s">
        <v>314</v>
      </c>
      <c r="G3" s="222" t="s">
        <v>315</v>
      </c>
      <c r="H3" s="222" t="s">
        <v>316</v>
      </c>
      <c r="I3" s="222"/>
      <c r="J3" s="223" t="s">
        <v>54</v>
      </c>
    </row>
    <row r="4" spans="2:10" ht="14.25">
      <c r="B4" t="s">
        <v>304</v>
      </c>
      <c r="C4" s="224">
        <f>+SUM(C5:C7)+C12</f>
        <v>10934</v>
      </c>
      <c r="D4" s="248"/>
      <c r="E4" s="226">
        <f>+E5+E6+E7+E12</f>
        <v>16458</v>
      </c>
      <c r="F4" s="226">
        <f>+SUM(F5:F7)+F12</f>
        <v>1304</v>
      </c>
      <c r="G4" s="226">
        <f>+SUM(G5:G7)+G12</f>
        <v>27934</v>
      </c>
      <c r="H4" s="224">
        <f>+SUM(H5:H7)+H12</f>
        <v>30885</v>
      </c>
      <c r="I4" s="225"/>
      <c r="J4" s="227">
        <f>+J5+J6+J7+J12</f>
        <v>87515</v>
      </c>
    </row>
    <row r="5" spans="2:10" ht="14.25">
      <c r="B5" t="s">
        <v>63</v>
      </c>
      <c r="C5" s="228">
        <v>11</v>
      </c>
      <c r="D5" s="229"/>
      <c r="E5" s="230">
        <v>2937</v>
      </c>
      <c r="F5" s="231">
        <v>1014</v>
      </c>
      <c r="G5" s="232">
        <v>27616</v>
      </c>
      <c r="H5" s="228">
        <v>16192</v>
      </c>
      <c r="I5" s="229" t="s">
        <v>83</v>
      </c>
      <c r="J5" s="233">
        <f aca="true" t="shared" si="0" ref="J5:J11">SUM(C5:H5)</f>
        <v>47770</v>
      </c>
    </row>
    <row r="6" spans="2:10" ht="12.75">
      <c r="B6" t="s">
        <v>65</v>
      </c>
      <c r="C6" s="234" t="s">
        <v>66</v>
      </c>
      <c r="D6" s="235"/>
      <c r="E6" s="226">
        <v>2640</v>
      </c>
      <c r="F6" s="236" t="s">
        <v>66</v>
      </c>
      <c r="G6" s="236" t="s">
        <v>66</v>
      </c>
      <c r="H6" s="237">
        <v>9452</v>
      </c>
      <c r="I6" s="235"/>
      <c r="J6" s="238">
        <f t="shared" si="0"/>
        <v>12092</v>
      </c>
    </row>
    <row r="7" spans="2:12" ht="14.25">
      <c r="B7" t="s">
        <v>67</v>
      </c>
      <c r="C7" s="239">
        <f>SUM(C8:C11)</f>
        <v>9156</v>
      </c>
      <c r="D7" s="240"/>
      <c r="E7" s="241">
        <f>SUM(E8:E11)</f>
        <v>10843</v>
      </c>
      <c r="F7" s="241">
        <f>SUM(F8:F11)</f>
        <v>120</v>
      </c>
      <c r="G7" s="241">
        <f>SUM(G8:G11)</f>
        <v>305</v>
      </c>
      <c r="H7" s="239">
        <f>SUM(H8:H11)</f>
        <v>5026</v>
      </c>
      <c r="I7" s="242"/>
      <c r="J7" s="238">
        <f t="shared" si="0"/>
        <v>25450</v>
      </c>
      <c r="L7" s="35"/>
    </row>
    <row r="8" spans="2:12" ht="14.25">
      <c r="B8" s="3" t="s">
        <v>305</v>
      </c>
      <c r="C8" s="237">
        <v>2228</v>
      </c>
      <c r="D8" s="242" t="s">
        <v>117</v>
      </c>
      <c r="E8" s="241">
        <v>3912</v>
      </c>
      <c r="F8" s="236" t="s">
        <v>66</v>
      </c>
      <c r="G8" s="241">
        <v>73</v>
      </c>
      <c r="H8" s="237">
        <v>452</v>
      </c>
      <c r="I8" s="235"/>
      <c r="J8" s="238">
        <f t="shared" si="0"/>
        <v>6665</v>
      </c>
      <c r="L8" s="16"/>
    </row>
    <row r="9" spans="2:10" ht="12.75">
      <c r="B9" s="3" t="s">
        <v>306</v>
      </c>
      <c r="C9" s="239">
        <v>6310</v>
      </c>
      <c r="D9" s="240"/>
      <c r="E9" s="241">
        <v>3617</v>
      </c>
      <c r="F9" s="236" t="s">
        <v>66</v>
      </c>
      <c r="G9" s="243">
        <v>12</v>
      </c>
      <c r="H9" s="239">
        <v>2248</v>
      </c>
      <c r="I9" s="240"/>
      <c r="J9" s="238">
        <f t="shared" si="0"/>
        <v>12187</v>
      </c>
    </row>
    <row r="10" spans="2:10" ht="12.75">
      <c r="B10" s="3" t="s">
        <v>307</v>
      </c>
      <c r="C10" s="237">
        <v>330</v>
      </c>
      <c r="D10" s="235"/>
      <c r="E10" s="241">
        <v>2436</v>
      </c>
      <c r="F10" s="236" t="s">
        <v>66</v>
      </c>
      <c r="G10" s="241">
        <v>185</v>
      </c>
      <c r="H10" s="237">
        <v>841</v>
      </c>
      <c r="I10" s="235"/>
      <c r="J10" s="238">
        <f t="shared" si="0"/>
        <v>3792</v>
      </c>
    </row>
    <row r="11" spans="2:10" ht="12.75">
      <c r="B11" s="3" t="s">
        <v>308</v>
      </c>
      <c r="C11" s="239">
        <v>288</v>
      </c>
      <c r="D11" s="240"/>
      <c r="E11" s="241">
        <v>878</v>
      </c>
      <c r="F11" s="241">
        <v>120</v>
      </c>
      <c r="G11" s="241">
        <v>35</v>
      </c>
      <c r="H11" s="239">
        <v>1485</v>
      </c>
      <c r="I11" s="240"/>
      <c r="J11" s="238">
        <f t="shared" si="0"/>
        <v>2806</v>
      </c>
    </row>
    <row r="12" spans="2:10" ht="12.75">
      <c r="B12" t="s">
        <v>68</v>
      </c>
      <c r="C12" s="239">
        <f>SUM(C13:C14)</f>
        <v>1767</v>
      </c>
      <c r="D12" s="240"/>
      <c r="E12" s="241">
        <f>SUM(E13:E14)</f>
        <v>38</v>
      </c>
      <c r="F12" s="241">
        <v>170</v>
      </c>
      <c r="G12" s="241">
        <f>SUM(G13:G14)</f>
        <v>13</v>
      </c>
      <c r="H12" s="239">
        <f>SUM(H13:H14)</f>
        <v>215</v>
      </c>
      <c r="I12" s="240"/>
      <c r="J12" s="238">
        <f>SUM(C12:H12)</f>
        <v>2203</v>
      </c>
    </row>
    <row r="13" spans="2:10" ht="12.75">
      <c r="B13" s="3" t="s">
        <v>309</v>
      </c>
      <c r="C13" s="237">
        <v>1767</v>
      </c>
      <c r="D13" s="235"/>
      <c r="E13" s="241">
        <v>38</v>
      </c>
      <c r="F13" s="236" t="s">
        <v>66</v>
      </c>
      <c r="G13" s="241">
        <v>13</v>
      </c>
      <c r="H13" s="237">
        <v>215</v>
      </c>
      <c r="I13" s="235"/>
      <c r="J13" s="238">
        <f>SUM(C13:H13)</f>
        <v>2033</v>
      </c>
    </row>
    <row r="14" spans="2:10" ht="12.75">
      <c r="B14" s="3" t="s">
        <v>310</v>
      </c>
      <c r="C14" s="234" t="s">
        <v>66</v>
      </c>
      <c r="D14" s="244"/>
      <c r="E14" s="236" t="s">
        <v>66</v>
      </c>
      <c r="F14" s="241">
        <v>170</v>
      </c>
      <c r="G14" s="236" t="s">
        <v>66</v>
      </c>
      <c r="H14" s="234" t="s">
        <v>66</v>
      </c>
      <c r="I14" s="244"/>
      <c r="J14" s="238">
        <f>SUM(C14:H14)</f>
        <v>170</v>
      </c>
    </row>
    <row r="15" spans="2:10" ht="12.75">
      <c r="B15" s="49"/>
      <c r="C15" s="245"/>
      <c r="D15" s="245"/>
      <c r="E15" s="245"/>
      <c r="F15" s="245"/>
      <c r="G15" s="245"/>
      <c r="H15" s="245"/>
      <c r="I15" s="245"/>
      <c r="J15" s="246"/>
    </row>
    <row r="16" spans="2:10" ht="12.75">
      <c r="B16" t="s">
        <v>311</v>
      </c>
      <c r="C16" s="224">
        <v>534</v>
      </c>
      <c r="D16" s="225"/>
      <c r="E16" s="226">
        <v>46</v>
      </c>
      <c r="F16" s="226">
        <v>92</v>
      </c>
      <c r="G16" s="226">
        <v>271</v>
      </c>
      <c r="H16" s="224">
        <v>46</v>
      </c>
      <c r="I16" s="225"/>
      <c r="J16" s="238">
        <f>SUM(C16:H16)</f>
        <v>989</v>
      </c>
    </row>
    <row r="17" spans="2:10" ht="12.75">
      <c r="B17" t="s">
        <v>312</v>
      </c>
      <c r="C17" s="247">
        <v>1055</v>
      </c>
      <c r="D17" s="248"/>
      <c r="E17" s="226">
        <v>46</v>
      </c>
      <c r="F17" s="226">
        <v>3</v>
      </c>
      <c r="G17" s="226">
        <v>29</v>
      </c>
      <c r="H17" s="249">
        <v>1155</v>
      </c>
      <c r="I17" s="244"/>
      <c r="J17" s="238">
        <f>SUM(C17:I17)</f>
        <v>2288</v>
      </c>
    </row>
    <row r="18" spans="3:10" ht="12.75">
      <c r="C18" s="250"/>
      <c r="D18" s="250"/>
      <c r="E18" s="250"/>
      <c r="F18" s="250"/>
      <c r="G18" s="250"/>
      <c r="H18" s="250"/>
      <c r="I18" s="250"/>
      <c r="J18" s="251"/>
    </row>
    <row r="19" spans="3:10" ht="12.75">
      <c r="C19" s="250"/>
      <c r="D19" s="250"/>
      <c r="E19" s="250"/>
      <c r="F19" s="250"/>
      <c r="G19" s="250"/>
      <c r="H19" s="250"/>
      <c r="I19" s="250"/>
      <c r="J19" s="251"/>
    </row>
    <row r="20" spans="1:10" s="265" customFormat="1" ht="12.75">
      <c r="A20" s="222" t="s">
        <v>82</v>
      </c>
      <c r="B20" s="231" t="s">
        <v>323</v>
      </c>
      <c r="C20" s="250"/>
      <c r="D20" s="250"/>
      <c r="E20" s="250"/>
      <c r="F20" s="250"/>
      <c r="G20" s="250"/>
      <c r="H20" s="250"/>
      <c r="I20" s="250"/>
      <c r="J20" s="251"/>
    </row>
    <row r="21" spans="1:10" s="265" customFormat="1" ht="12.75">
      <c r="A21" s="277"/>
      <c r="B21" s="231" t="s">
        <v>324</v>
      </c>
      <c r="C21" s="250"/>
      <c r="D21" s="250"/>
      <c r="E21" s="250"/>
      <c r="F21" s="250"/>
      <c r="G21" s="250"/>
      <c r="H21" s="250"/>
      <c r="I21" s="250"/>
      <c r="J21" s="251"/>
    </row>
    <row r="22" spans="1:10" ht="12.75">
      <c r="A22" s="17" t="s">
        <v>83</v>
      </c>
      <c r="B22" s="20" t="s">
        <v>320</v>
      </c>
      <c r="C22" s="250"/>
      <c r="D22" s="250"/>
      <c r="E22" s="250"/>
      <c r="F22" s="250"/>
      <c r="G22" s="250"/>
      <c r="H22" s="250"/>
      <c r="I22" s="250"/>
      <c r="J22" s="251"/>
    </row>
    <row r="23" spans="1:10" s="231" customFormat="1" ht="12.75">
      <c r="A23" s="304" t="s">
        <v>116</v>
      </c>
      <c r="B23" s="231" t="s">
        <v>321</v>
      </c>
      <c r="C23" s="250"/>
      <c r="D23" s="250"/>
      <c r="E23" s="250"/>
      <c r="F23" s="250"/>
      <c r="G23" s="250"/>
      <c r="H23" s="250"/>
      <c r="I23" s="250"/>
      <c r="J23" s="251"/>
    </row>
    <row r="24" spans="1:10" ht="12.75">
      <c r="A24" s="17" t="s">
        <v>117</v>
      </c>
      <c r="B24" s="117" t="s">
        <v>322</v>
      </c>
      <c r="C24" s="250"/>
      <c r="D24" s="250"/>
      <c r="E24" s="250"/>
      <c r="F24" s="250"/>
      <c r="G24" s="250"/>
      <c r="H24" s="250"/>
      <c r="I24" s="250"/>
      <c r="J24" s="251"/>
    </row>
    <row r="25" spans="1:10" ht="12.75">
      <c r="A25" s="17" t="s">
        <v>135</v>
      </c>
      <c r="B25" s="231" t="s">
        <v>574</v>
      </c>
      <c r="C25" s="250"/>
      <c r="D25" s="250"/>
      <c r="E25" s="250"/>
      <c r="F25" s="250"/>
      <c r="G25" s="250"/>
      <c r="H25" s="250"/>
      <c r="I25" s="250"/>
      <c r="J25" s="251"/>
    </row>
    <row r="26" spans="1:10" ht="12.75">
      <c r="A26" s="17"/>
      <c r="B26" s="119"/>
      <c r="J26" s="231"/>
    </row>
    <row r="27" ht="12.75">
      <c r="J27" s="231"/>
    </row>
    <row r="28" spans="1:10" ht="15.75">
      <c r="A28" s="27" t="s">
        <v>5</v>
      </c>
      <c r="B28" s="27" t="s">
        <v>325</v>
      </c>
      <c r="C28" s="220"/>
      <c r="D28" s="220"/>
      <c r="E28" s="220"/>
      <c r="F28" s="220"/>
      <c r="H28" s="220"/>
      <c r="J28" s="221"/>
    </row>
    <row r="29" spans="1:10" ht="15.75">
      <c r="A29" s="27"/>
      <c r="B29" s="27"/>
      <c r="C29" s="220"/>
      <c r="D29" s="220"/>
      <c r="E29" s="220"/>
      <c r="F29" s="220"/>
      <c r="H29" s="220"/>
      <c r="J29" s="221"/>
    </row>
    <row r="30" spans="2:10" ht="14.25">
      <c r="B30" s="1"/>
      <c r="C30" s="222" t="s">
        <v>313</v>
      </c>
      <c r="D30" s="493"/>
      <c r="E30" s="222" t="s">
        <v>50</v>
      </c>
      <c r="F30" s="222" t="s">
        <v>314</v>
      </c>
      <c r="G30" s="222" t="s">
        <v>315</v>
      </c>
      <c r="H30" s="222" t="s">
        <v>316</v>
      </c>
      <c r="J30" s="223" t="s">
        <v>54</v>
      </c>
    </row>
    <row r="31" spans="2:10" ht="12.75">
      <c r="B31" t="s">
        <v>319</v>
      </c>
      <c r="C31" s="253" t="s">
        <v>84</v>
      </c>
      <c r="D31" s="225"/>
      <c r="E31" s="254">
        <v>12716</v>
      </c>
      <c r="F31" s="254">
        <v>5940</v>
      </c>
      <c r="G31" s="254">
        <v>113300</v>
      </c>
      <c r="H31" s="224">
        <v>64000</v>
      </c>
      <c r="I31" s="225"/>
      <c r="J31" s="238">
        <f>SUM(E31:H31)</f>
        <v>195956</v>
      </c>
    </row>
    <row r="32" spans="2:10" ht="12.75">
      <c r="B32" t="s">
        <v>317</v>
      </c>
      <c r="C32" s="255" t="s">
        <v>84</v>
      </c>
      <c r="D32" s="248"/>
      <c r="E32" s="254">
        <v>12716</v>
      </c>
      <c r="F32" s="254">
        <v>5500</v>
      </c>
      <c r="G32" s="254">
        <v>112900</v>
      </c>
      <c r="H32" s="224">
        <v>64000</v>
      </c>
      <c r="I32" s="225"/>
      <c r="J32" s="238">
        <f>SUM(E32:H32)</f>
        <v>195116</v>
      </c>
    </row>
    <row r="33" spans="2:10" ht="12.75">
      <c r="B33" t="s">
        <v>318</v>
      </c>
      <c r="C33" s="253" t="s">
        <v>84</v>
      </c>
      <c r="D33" s="225"/>
      <c r="E33" s="254">
        <f>+E31-E32</f>
        <v>0</v>
      </c>
      <c r="F33" s="254">
        <f>+F31-F32</f>
        <v>440</v>
      </c>
      <c r="G33" s="254">
        <f>+G31-G32</f>
        <v>400</v>
      </c>
      <c r="H33" s="224">
        <f>+H31-H32</f>
        <v>0</v>
      </c>
      <c r="I33" s="225"/>
      <c r="J33" s="238">
        <f>+J31-J32</f>
        <v>840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9" r:id="rId1"/>
  <headerFooter alignWithMargins="0">
    <oddFooter>&amp;CNordel 1999&amp;R&amp;D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zoomScalePageLayoutView="0" workbookViewId="0" topLeftCell="B1">
      <selection activeCell="A19" sqref="A19"/>
    </sheetView>
  </sheetViews>
  <sheetFormatPr defaultColWidth="9.140625" defaultRowHeight="12.75"/>
  <cols>
    <col min="1" max="1" width="3.57421875" style="295" customWidth="1"/>
    <col min="2" max="2" width="20.140625" style="295" customWidth="1"/>
    <col min="3" max="3" width="22.8515625" style="265" customWidth="1"/>
    <col min="4" max="4" width="14.00390625" style="266" customWidth="1"/>
    <col min="5" max="5" width="15.28125" style="267" customWidth="1"/>
    <col min="6" max="6" width="19.28125" style="268" customWidth="1"/>
    <col min="7" max="7" width="15.421875" style="269" customWidth="1"/>
    <col min="8" max="8" width="7.7109375" style="265" customWidth="1"/>
    <col min="9" max="16384" width="9.140625" style="265" customWidth="1"/>
  </cols>
  <sheetData>
    <row r="1" spans="1:8" s="258" customFormat="1" ht="15">
      <c r="A1" s="257" t="s">
        <v>6</v>
      </c>
      <c r="B1" s="257" t="s">
        <v>442</v>
      </c>
      <c r="D1" s="259"/>
      <c r="E1" s="260"/>
      <c r="F1" s="261"/>
      <c r="G1" s="262"/>
      <c r="H1" s="263"/>
    </row>
    <row r="2" spans="1:2" ht="12.75">
      <c r="A2" s="264"/>
      <c r="B2" s="264"/>
    </row>
    <row r="3" spans="1:7" ht="12.75">
      <c r="A3" s="264"/>
      <c r="B3" s="7" t="s">
        <v>326</v>
      </c>
      <c r="C3" s="7" t="s">
        <v>327</v>
      </c>
      <c r="D3" s="120" t="s">
        <v>328</v>
      </c>
      <c r="E3" s="120" t="s">
        <v>329</v>
      </c>
      <c r="F3" s="501" t="s">
        <v>330</v>
      </c>
      <c r="G3" s="8" t="s">
        <v>331</v>
      </c>
    </row>
    <row r="4" spans="1:7" ht="12.75">
      <c r="A4" s="264"/>
      <c r="B4" s="7"/>
      <c r="C4" s="5"/>
      <c r="D4" s="120"/>
      <c r="E4" s="120"/>
      <c r="F4" s="501" t="s">
        <v>332</v>
      </c>
      <c r="G4" s="8"/>
    </row>
    <row r="5" spans="1:7" ht="12.75">
      <c r="A5" s="264"/>
      <c r="B5" s="7"/>
      <c r="C5" s="5"/>
      <c r="D5" s="120"/>
      <c r="E5" s="120"/>
      <c r="F5" s="501" t="s">
        <v>333</v>
      </c>
      <c r="G5" s="8"/>
    </row>
    <row r="6" spans="1:7" ht="12.75">
      <c r="A6" s="273"/>
      <c r="B6" s="52"/>
      <c r="C6" s="53"/>
      <c r="D6" s="502" t="s">
        <v>56</v>
      </c>
      <c r="E6" s="502" t="s">
        <v>56</v>
      </c>
      <c r="F6" s="503" t="s">
        <v>58</v>
      </c>
      <c r="G6" s="54"/>
    </row>
    <row r="7" spans="1:2" ht="12.75">
      <c r="A7" s="264"/>
      <c r="B7" s="264"/>
    </row>
    <row r="8" spans="1:2" ht="12.75">
      <c r="A8" s="264" t="s">
        <v>313</v>
      </c>
      <c r="B8" s="264"/>
    </row>
    <row r="9" spans="1:7" s="277" customFormat="1" ht="12.75">
      <c r="A9" s="275"/>
      <c r="B9" s="114" t="s">
        <v>334</v>
      </c>
      <c r="C9" s="276" t="s">
        <v>257</v>
      </c>
      <c r="D9" s="276" t="s">
        <v>167</v>
      </c>
      <c r="E9" s="276">
        <v>269</v>
      </c>
      <c r="F9" s="276"/>
      <c r="G9" s="9" t="s">
        <v>342</v>
      </c>
    </row>
    <row r="10" spans="1:7" s="277" customFormat="1" ht="12.75">
      <c r="A10" s="278"/>
      <c r="B10" s="276"/>
      <c r="C10" s="276" t="s">
        <v>277</v>
      </c>
      <c r="D10" s="276" t="s">
        <v>167</v>
      </c>
      <c r="E10" s="276">
        <v>269</v>
      </c>
      <c r="F10" s="276"/>
      <c r="G10" s="9" t="s">
        <v>342</v>
      </c>
    </row>
    <row r="11" spans="1:7" s="277" customFormat="1" ht="12.75">
      <c r="A11" s="278"/>
      <c r="B11" s="276"/>
      <c r="C11" s="276" t="s">
        <v>258</v>
      </c>
      <c r="D11" s="276" t="s">
        <v>167</v>
      </c>
      <c r="E11" s="276">
        <v>245</v>
      </c>
      <c r="F11" s="276"/>
      <c r="G11" s="9" t="s">
        <v>342</v>
      </c>
    </row>
    <row r="12" spans="1:7" s="277" customFormat="1" ht="12.75">
      <c r="A12" s="278"/>
      <c r="B12" s="276"/>
      <c r="C12" s="276" t="s">
        <v>259</v>
      </c>
      <c r="D12" s="276" t="s">
        <v>167</v>
      </c>
      <c r="E12" s="276">
        <v>262</v>
      </c>
      <c r="F12" s="276"/>
      <c r="G12" s="130" t="s">
        <v>340</v>
      </c>
    </row>
    <row r="13" spans="1:7" s="277" customFormat="1" ht="12.75">
      <c r="A13" s="278"/>
      <c r="B13" s="276"/>
      <c r="C13" s="276"/>
      <c r="D13" s="276"/>
      <c r="E13" s="276"/>
      <c r="F13" s="276"/>
      <c r="G13" s="276"/>
    </row>
    <row r="14" spans="1:7" s="277" customFormat="1" ht="12.75">
      <c r="A14" s="278"/>
      <c r="B14" s="114" t="s">
        <v>335</v>
      </c>
      <c r="C14" s="276" t="s">
        <v>260</v>
      </c>
      <c r="D14" s="276">
        <v>100</v>
      </c>
      <c r="E14" s="276"/>
      <c r="F14" s="276"/>
      <c r="G14" s="9" t="s">
        <v>342</v>
      </c>
    </row>
    <row r="15" spans="1:7" s="277" customFormat="1" ht="12.75">
      <c r="A15" s="278"/>
      <c r="B15" s="276"/>
      <c r="C15" s="276" t="s">
        <v>347</v>
      </c>
      <c r="D15" s="276">
        <v>11</v>
      </c>
      <c r="E15" s="276"/>
      <c r="F15" s="276"/>
      <c r="G15" s="276" t="s">
        <v>346</v>
      </c>
    </row>
    <row r="16" spans="1:7" s="277" customFormat="1" ht="12.75">
      <c r="A16" s="278"/>
      <c r="B16" s="276"/>
      <c r="C16" s="276" t="s">
        <v>347</v>
      </c>
      <c r="D16" s="276">
        <v>49</v>
      </c>
      <c r="E16" s="276"/>
      <c r="F16" s="276"/>
      <c r="G16" s="130" t="s">
        <v>343</v>
      </c>
    </row>
    <row r="17" spans="1:7" s="277" customFormat="1" ht="12.75">
      <c r="A17" s="278"/>
      <c r="B17" s="276"/>
      <c r="C17" s="276" t="s">
        <v>347</v>
      </c>
      <c r="D17" s="276">
        <v>11</v>
      </c>
      <c r="E17" s="276"/>
      <c r="F17" s="276"/>
      <c r="G17" s="282" t="s">
        <v>358</v>
      </c>
    </row>
    <row r="18" spans="1:7" s="277" customFormat="1" ht="12.75">
      <c r="A18" s="278"/>
      <c r="B18" s="276"/>
      <c r="C18" s="276"/>
      <c r="D18" s="276"/>
      <c r="E18" s="276"/>
      <c r="F18" s="276"/>
      <c r="G18" s="276"/>
    </row>
    <row r="19" spans="1:7" s="277" customFormat="1" ht="12.75">
      <c r="A19" s="278"/>
      <c r="B19" s="114" t="s">
        <v>337</v>
      </c>
      <c r="C19" s="276" t="s">
        <v>347</v>
      </c>
      <c r="D19" s="276">
        <v>2</v>
      </c>
      <c r="E19" s="276"/>
      <c r="F19" s="276"/>
      <c r="G19" s="276" t="s">
        <v>346</v>
      </c>
    </row>
    <row r="20" spans="1:7" s="277" customFormat="1" ht="12.75">
      <c r="A20" s="278"/>
      <c r="B20" s="276"/>
      <c r="C20" s="276"/>
      <c r="D20" s="276"/>
      <c r="E20" s="276"/>
      <c r="F20" s="276"/>
      <c r="G20" s="276"/>
    </row>
    <row r="21" spans="1:7" s="277" customFormat="1" ht="12.75">
      <c r="A21" s="278"/>
      <c r="B21" s="114" t="s">
        <v>336</v>
      </c>
      <c r="C21" s="276" t="s">
        <v>347</v>
      </c>
      <c r="D21" s="276">
        <v>361</v>
      </c>
      <c r="E21" s="276">
        <v>10</v>
      </c>
      <c r="F21" s="276"/>
      <c r="G21" s="276"/>
    </row>
    <row r="22" spans="1:7" s="277" customFormat="1" ht="12.75">
      <c r="A22" s="278"/>
      <c r="B22" s="276"/>
      <c r="C22" s="276"/>
      <c r="D22" s="276"/>
      <c r="E22" s="276"/>
      <c r="F22" s="276"/>
      <c r="G22" s="276"/>
    </row>
    <row r="23" spans="1:7" s="277" customFormat="1" ht="12.75">
      <c r="A23" s="264" t="s">
        <v>50</v>
      </c>
      <c r="B23" s="264"/>
      <c r="C23" s="265"/>
      <c r="D23" s="266"/>
      <c r="E23" s="267"/>
      <c r="F23" s="268"/>
      <c r="G23" s="269"/>
    </row>
    <row r="24" spans="1:7" s="277" customFormat="1" ht="12.75">
      <c r="A24" s="278"/>
      <c r="B24" s="114" t="s">
        <v>335</v>
      </c>
      <c r="C24" s="276" t="s">
        <v>193</v>
      </c>
      <c r="D24" s="279">
        <v>11</v>
      </c>
      <c r="E24" s="280"/>
      <c r="F24" s="281"/>
      <c r="G24" s="282" t="s">
        <v>358</v>
      </c>
    </row>
    <row r="25" spans="1:7" ht="12.75">
      <c r="A25" s="278"/>
      <c r="B25" s="276"/>
      <c r="C25" s="231"/>
      <c r="D25" s="279"/>
      <c r="E25" s="280"/>
      <c r="F25" s="281"/>
      <c r="G25" s="282"/>
    </row>
    <row r="26" spans="1:7" ht="12.75">
      <c r="A26" s="278"/>
      <c r="B26" s="114" t="s">
        <v>337</v>
      </c>
      <c r="C26" s="231" t="s">
        <v>253</v>
      </c>
      <c r="D26" s="279"/>
      <c r="E26" s="280">
        <v>41</v>
      </c>
      <c r="F26" s="281"/>
      <c r="G26" s="282" t="s">
        <v>443</v>
      </c>
    </row>
    <row r="27" spans="1:7" ht="12.75">
      <c r="A27" s="278"/>
      <c r="B27" s="276"/>
      <c r="C27" s="231"/>
      <c r="D27" s="279"/>
      <c r="E27" s="280"/>
      <c r="F27" s="281"/>
      <c r="G27" s="282"/>
    </row>
    <row r="28" spans="1:7" s="277" customFormat="1" ht="12.75">
      <c r="A28" s="278"/>
      <c r="B28" s="114" t="s">
        <v>334</v>
      </c>
      <c r="C28" s="231" t="s">
        <v>254</v>
      </c>
      <c r="D28" s="279">
        <v>14</v>
      </c>
      <c r="E28" s="280">
        <v>5</v>
      </c>
      <c r="F28" s="281"/>
      <c r="G28" s="130" t="s">
        <v>341</v>
      </c>
    </row>
    <row r="29" spans="1:7" s="277" customFormat="1" ht="12.75">
      <c r="A29" s="278"/>
      <c r="B29" s="276"/>
      <c r="C29" s="231"/>
      <c r="D29" s="279"/>
      <c r="E29" s="280"/>
      <c r="F29" s="281"/>
      <c r="G29" s="282"/>
    </row>
    <row r="30" spans="1:7" s="277" customFormat="1" ht="12.75">
      <c r="A30" s="278"/>
      <c r="B30" s="114" t="s">
        <v>336</v>
      </c>
      <c r="C30" s="231"/>
      <c r="D30" s="279">
        <v>21</v>
      </c>
      <c r="E30" s="280"/>
      <c r="F30" s="281"/>
      <c r="G30" s="282"/>
    </row>
    <row r="31" spans="1:7" s="277" customFormat="1" ht="12.75">
      <c r="A31" s="283"/>
      <c r="B31" s="284"/>
      <c r="D31" s="285"/>
      <c r="E31" s="285"/>
      <c r="F31" s="286"/>
      <c r="G31" s="287"/>
    </row>
    <row r="32" spans="1:7" s="277" customFormat="1" ht="12.75">
      <c r="A32" s="264" t="s">
        <v>314</v>
      </c>
      <c r="B32" s="270"/>
      <c r="C32" s="265"/>
      <c r="D32" s="266"/>
      <c r="E32" s="267"/>
      <c r="F32" s="268"/>
      <c r="G32" s="269"/>
    </row>
    <row r="33" spans="1:7" s="277" customFormat="1" ht="12.75">
      <c r="A33" s="264"/>
      <c r="B33" s="114" t="s">
        <v>63</v>
      </c>
      <c r="C33" s="288" t="s">
        <v>89</v>
      </c>
      <c r="D33" s="289">
        <v>62</v>
      </c>
      <c r="E33" s="290"/>
      <c r="F33" s="291">
        <v>440</v>
      </c>
      <c r="G33" s="271"/>
    </row>
    <row r="34" spans="1:7" s="277" customFormat="1" ht="12.75">
      <c r="A34" s="264"/>
      <c r="B34" s="270"/>
      <c r="C34" s="265"/>
      <c r="D34" s="266"/>
      <c r="E34" s="267"/>
      <c r="F34" s="268"/>
      <c r="G34" s="269"/>
    </row>
    <row r="35" spans="1:7" s="277" customFormat="1" ht="12.75">
      <c r="A35" s="264"/>
      <c r="B35" t="s">
        <v>338</v>
      </c>
      <c r="C35" s="265" t="s">
        <v>214</v>
      </c>
      <c r="D35" s="292">
        <v>30</v>
      </c>
      <c r="E35" s="290">
        <v>2</v>
      </c>
      <c r="F35" s="291"/>
      <c r="G35" s="271"/>
    </row>
    <row r="36" spans="1:7" ht="12.75">
      <c r="A36" s="264"/>
      <c r="B36" s="270"/>
      <c r="C36" s="288"/>
      <c r="D36" s="289"/>
      <c r="E36" s="290"/>
      <c r="F36" s="291"/>
      <c r="G36" s="271"/>
    </row>
    <row r="37" spans="1:8" ht="12.75">
      <c r="A37" s="264"/>
      <c r="B37" s="270" t="s">
        <v>215</v>
      </c>
      <c r="C37" s="288" t="s">
        <v>348</v>
      </c>
      <c r="D37" s="289"/>
      <c r="E37" s="290">
        <v>1</v>
      </c>
      <c r="F37" s="291"/>
      <c r="G37" s="130" t="s">
        <v>340</v>
      </c>
      <c r="H37" s="288"/>
    </row>
    <row r="38" spans="1:7" ht="12.75">
      <c r="A38" s="264"/>
      <c r="B38" s="270"/>
      <c r="C38" s="288"/>
      <c r="D38" s="289"/>
      <c r="E38" s="290"/>
      <c r="F38" s="291"/>
      <c r="G38" s="271"/>
    </row>
    <row r="39" spans="1:8" ht="12.75">
      <c r="A39" s="264" t="s">
        <v>315</v>
      </c>
      <c r="B39" s="270"/>
      <c r="H39" s="288"/>
    </row>
    <row r="40" spans="1:8" ht="12.75">
      <c r="A40" s="275"/>
      <c r="B40" s="114" t="s">
        <v>63</v>
      </c>
      <c r="C40" s="231" t="s">
        <v>232</v>
      </c>
      <c r="D40" s="279">
        <v>35</v>
      </c>
      <c r="E40" s="280"/>
      <c r="F40" s="281">
        <v>20</v>
      </c>
      <c r="G40" s="282"/>
      <c r="H40" s="288"/>
    </row>
    <row r="41" spans="1:8" ht="12.75">
      <c r="A41" s="278"/>
      <c r="B41" s="276"/>
      <c r="C41" s="231" t="s">
        <v>233</v>
      </c>
      <c r="D41" s="279">
        <v>55</v>
      </c>
      <c r="E41" s="280"/>
      <c r="F41" s="281">
        <v>50</v>
      </c>
      <c r="G41" s="282"/>
      <c r="H41" s="288"/>
    </row>
    <row r="42" spans="1:8" ht="12.75">
      <c r="A42" s="278"/>
      <c r="B42" s="276"/>
      <c r="C42" s="231" t="s">
        <v>234</v>
      </c>
      <c r="D42" s="279">
        <v>11</v>
      </c>
      <c r="E42" s="280"/>
      <c r="F42" s="281">
        <v>46</v>
      </c>
      <c r="G42" s="282"/>
      <c r="H42" s="288"/>
    </row>
    <row r="43" spans="1:7" ht="12.75">
      <c r="A43" s="278"/>
      <c r="B43" s="276"/>
      <c r="C43" s="231" t="s">
        <v>197</v>
      </c>
      <c r="D43" s="279">
        <v>35</v>
      </c>
      <c r="E43" s="280"/>
      <c r="F43" s="281">
        <v>91</v>
      </c>
      <c r="G43" s="282"/>
    </row>
    <row r="44" spans="1:7" s="231" customFormat="1" ht="12.75">
      <c r="A44" s="278"/>
      <c r="B44" s="276"/>
      <c r="C44" s="231" t="s">
        <v>235</v>
      </c>
      <c r="D44" s="279">
        <v>30</v>
      </c>
      <c r="E44" s="280"/>
      <c r="F44" s="281">
        <v>108</v>
      </c>
      <c r="G44" s="282"/>
    </row>
    <row r="45" spans="1:7" s="231" customFormat="1" ht="12.75">
      <c r="A45" s="278"/>
      <c r="B45" s="276"/>
      <c r="C45" s="231" t="s">
        <v>236</v>
      </c>
      <c r="D45" s="279">
        <v>80</v>
      </c>
      <c r="E45" s="280">
        <v>29</v>
      </c>
      <c r="F45" s="281">
        <v>82</v>
      </c>
      <c r="G45" s="282"/>
    </row>
    <row r="46" spans="1:7" s="231" customFormat="1" ht="12.75">
      <c r="A46" s="278"/>
      <c r="B46" s="276"/>
      <c r="C46" s="276" t="s">
        <v>347</v>
      </c>
      <c r="D46" s="279">
        <v>9</v>
      </c>
      <c r="E46" s="280"/>
      <c r="F46" s="281">
        <v>26</v>
      </c>
      <c r="G46" s="282"/>
    </row>
    <row r="47" spans="1:7" s="231" customFormat="1" ht="12.75">
      <c r="A47" s="278"/>
      <c r="B47" s="276"/>
      <c r="D47" s="279"/>
      <c r="E47" s="280"/>
      <c r="F47" s="281"/>
      <c r="G47" s="282"/>
    </row>
    <row r="48" spans="1:7" s="231" customFormat="1" ht="12.75">
      <c r="A48" s="278"/>
      <c r="B48" s="114" t="s">
        <v>336</v>
      </c>
      <c r="C48" s="231" t="s">
        <v>252</v>
      </c>
      <c r="D48" s="279">
        <v>4</v>
      </c>
      <c r="E48" s="280"/>
      <c r="F48" s="281"/>
      <c r="G48" s="282"/>
    </row>
    <row r="49" spans="1:7" s="231" customFormat="1" ht="12.75">
      <c r="A49" s="278"/>
      <c r="B49" s="276"/>
      <c r="E49" s="279"/>
      <c r="F49" s="281"/>
      <c r="G49" s="282"/>
    </row>
    <row r="50" spans="1:7" s="231" customFormat="1" ht="12.75">
      <c r="A50" s="278"/>
      <c r="B50" s="114" t="s">
        <v>335</v>
      </c>
      <c r="C50" s="231" t="s">
        <v>256</v>
      </c>
      <c r="D50" s="279">
        <v>12</v>
      </c>
      <c r="E50" s="280"/>
      <c r="F50" s="281"/>
      <c r="G50" s="282"/>
    </row>
    <row r="51" spans="1:7" s="231" customFormat="1" ht="12.75">
      <c r="A51" s="278"/>
      <c r="B51" s="276"/>
      <c r="D51" s="279"/>
      <c r="E51" s="280"/>
      <c r="F51" s="281"/>
      <c r="G51" s="282"/>
    </row>
    <row r="52" spans="1:7" s="231" customFormat="1" ht="12.75">
      <c r="A52" s="264" t="s">
        <v>316</v>
      </c>
      <c r="B52" s="270"/>
      <c r="C52" s="265"/>
      <c r="D52" s="266"/>
      <c r="E52" s="267"/>
      <c r="F52" s="268"/>
      <c r="G52" s="269"/>
    </row>
    <row r="53" spans="1:7" s="231" customFormat="1" ht="12.75">
      <c r="A53" s="276"/>
      <c r="B53" s="114" t="s">
        <v>63</v>
      </c>
      <c r="C53" s="231" t="s">
        <v>345</v>
      </c>
      <c r="D53" s="279">
        <v>3</v>
      </c>
      <c r="E53" s="280">
        <v>15</v>
      </c>
      <c r="F53" s="293"/>
      <c r="G53" s="282"/>
    </row>
    <row r="54" spans="1:7" s="231" customFormat="1" ht="12.75">
      <c r="A54" s="276"/>
      <c r="B54" s="276"/>
      <c r="D54" s="279"/>
      <c r="E54" s="280"/>
      <c r="F54" s="281"/>
      <c r="G54" s="282"/>
    </row>
    <row r="55" spans="1:7" s="231" customFormat="1" ht="12.75">
      <c r="A55" s="276"/>
      <c r="B55" s="114" t="s">
        <v>65</v>
      </c>
      <c r="C55" s="231" t="s">
        <v>226</v>
      </c>
      <c r="D55" s="279"/>
      <c r="E55" s="280">
        <v>600</v>
      </c>
      <c r="F55" s="281"/>
      <c r="G55" s="282"/>
    </row>
    <row r="56" spans="1:7" ht="12.75">
      <c r="A56" s="276"/>
      <c r="B56" s="276"/>
      <c r="C56" s="231"/>
      <c r="D56" s="279"/>
      <c r="E56" s="280"/>
      <c r="F56" s="281"/>
      <c r="G56" s="282"/>
    </row>
    <row r="57" spans="1:7" s="231" customFormat="1" ht="12.75">
      <c r="A57" s="276"/>
      <c r="B57" s="114" t="s">
        <v>335</v>
      </c>
      <c r="C57" s="294" t="s">
        <v>227</v>
      </c>
      <c r="D57" s="279">
        <v>2</v>
      </c>
      <c r="E57" s="280"/>
      <c r="F57" s="281"/>
      <c r="G57" s="282" t="s">
        <v>358</v>
      </c>
    </row>
    <row r="58" spans="1:7" s="231" customFormat="1" ht="12.75">
      <c r="A58" s="276"/>
      <c r="B58" s="276"/>
      <c r="C58" s="294"/>
      <c r="D58" s="279"/>
      <c r="E58" s="280"/>
      <c r="F58" s="281"/>
      <c r="G58" s="282"/>
    </row>
    <row r="59" spans="1:7" s="231" customFormat="1" ht="12.75">
      <c r="A59" s="276"/>
      <c r="B59" s="276"/>
      <c r="D59" s="279"/>
      <c r="E59" s="280"/>
      <c r="F59" s="281"/>
      <c r="G59" s="282"/>
    </row>
    <row r="60" spans="1:7" s="231" customFormat="1" ht="12.75">
      <c r="A60" s="276"/>
      <c r="B60" s="114" t="s">
        <v>334</v>
      </c>
      <c r="C60" s="231" t="s">
        <v>228</v>
      </c>
      <c r="D60" s="279"/>
      <c r="E60" s="280">
        <v>154</v>
      </c>
      <c r="F60" s="280"/>
      <c r="G60" s="130" t="s">
        <v>340</v>
      </c>
    </row>
    <row r="61" spans="1:7" s="231" customFormat="1" ht="12.75">
      <c r="A61" s="276"/>
      <c r="B61" s="276"/>
      <c r="C61" s="231" t="s">
        <v>229</v>
      </c>
      <c r="D61" s="279"/>
      <c r="E61" s="280">
        <v>240</v>
      </c>
      <c r="F61" s="281"/>
      <c r="G61" s="130" t="s">
        <v>340</v>
      </c>
    </row>
    <row r="62" spans="1:7" s="231" customFormat="1" ht="12.75">
      <c r="A62" s="276"/>
      <c r="B62" s="276"/>
      <c r="D62" s="279"/>
      <c r="E62" s="280"/>
      <c r="F62" s="281"/>
      <c r="G62" s="282"/>
    </row>
    <row r="63" spans="1:7" s="231" customFormat="1" ht="12.75">
      <c r="A63" s="276"/>
      <c r="B63" s="276" t="s">
        <v>339</v>
      </c>
      <c r="C63" s="231" t="s">
        <v>230</v>
      </c>
      <c r="D63" s="279"/>
      <c r="E63" s="280">
        <v>86</v>
      </c>
      <c r="F63" s="281"/>
      <c r="G63" s="282"/>
    </row>
    <row r="64" spans="1:8" s="231" customFormat="1" ht="12.75">
      <c r="A64" s="276"/>
      <c r="B64" s="276"/>
      <c r="C64" s="231" t="s">
        <v>231</v>
      </c>
      <c r="D64" s="279"/>
      <c r="E64" s="280">
        <v>60</v>
      </c>
      <c r="F64" s="281"/>
      <c r="G64" s="282"/>
      <c r="H64" s="280"/>
    </row>
    <row r="65" spans="1:8" s="231" customFormat="1" ht="12.75">
      <c r="A65" s="295"/>
      <c r="B65" s="295"/>
      <c r="C65" s="265"/>
      <c r="D65" s="266"/>
      <c r="E65" s="267"/>
      <c r="F65" s="268"/>
      <c r="G65" s="269"/>
      <c r="H65" s="282"/>
    </row>
    <row r="66" spans="1:7" s="231" customFormat="1" ht="12.75">
      <c r="A66" s="276"/>
      <c r="B66" s="114" t="s">
        <v>336</v>
      </c>
      <c r="C66" s="231" t="s">
        <v>344</v>
      </c>
      <c r="D66" s="279">
        <v>41</v>
      </c>
      <c r="E66" s="280"/>
      <c r="F66" s="281"/>
      <c r="G66" s="282"/>
    </row>
    <row r="67" s="231" customFormat="1" ht="12.75"/>
    <row r="68" s="231" customFormat="1" ht="12.75"/>
    <row r="70" s="231" customFormat="1" ht="12.75"/>
    <row r="71" spans="1:7" s="231" customFormat="1" ht="12.75">
      <c r="A71" s="276"/>
      <c r="B71" s="276"/>
      <c r="D71" s="279"/>
      <c r="E71" s="280"/>
      <c r="F71" s="281"/>
      <c r="G71" s="282"/>
    </row>
    <row r="74" spans="1:2" ht="12.75">
      <c r="A74" s="284"/>
      <c r="B74" s="284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8" r:id="rId1"/>
  <headerFooter alignWithMargins="0">
    <oddFooter>&amp;CNordel 1999&amp;R&amp;D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295" customWidth="1"/>
    <col min="2" max="2" width="19.57421875" style="295" customWidth="1"/>
    <col min="3" max="3" width="20.8515625" style="295" customWidth="1"/>
    <col min="4" max="4" width="7.421875" style="304" customWidth="1"/>
    <col min="5" max="5" width="12.00390625" style="305" customWidth="1"/>
    <col min="6" max="6" width="12.28125" style="265" customWidth="1"/>
    <col min="7" max="7" width="21.8515625" style="269" customWidth="1"/>
    <col min="8" max="8" width="7.7109375" style="265" customWidth="1"/>
    <col min="9" max="16384" width="9.140625" style="265" customWidth="1"/>
  </cols>
  <sheetData>
    <row r="1" spans="1:8" s="258" customFormat="1" ht="15">
      <c r="A1" s="257" t="s">
        <v>7</v>
      </c>
      <c r="B1" s="257" t="s">
        <v>349</v>
      </c>
      <c r="D1" s="296"/>
      <c r="E1" s="262"/>
      <c r="F1" s="262"/>
      <c r="G1" s="262"/>
      <c r="H1" s="263"/>
    </row>
    <row r="2" spans="1:8" s="258" customFormat="1" ht="15">
      <c r="A2" s="257"/>
      <c r="B2" s="257"/>
      <c r="D2" s="296"/>
      <c r="E2" s="262"/>
      <c r="F2" s="262"/>
      <c r="G2" s="262"/>
      <c r="H2" s="263"/>
    </row>
    <row r="3" spans="1:7" s="272" customFormat="1" ht="12.75">
      <c r="A3" s="270"/>
      <c r="B3" s="7" t="s">
        <v>326</v>
      </c>
      <c r="C3" s="7" t="s">
        <v>327</v>
      </c>
      <c r="D3" s="37" t="s">
        <v>350</v>
      </c>
      <c r="E3" s="5" t="s">
        <v>351</v>
      </c>
      <c r="F3" s="5" t="s">
        <v>352</v>
      </c>
      <c r="G3" s="8" t="s">
        <v>331</v>
      </c>
    </row>
    <row r="4" spans="1:7" s="272" customFormat="1" ht="12.75">
      <c r="A4" s="270"/>
      <c r="B4" s="7"/>
      <c r="C4" s="7"/>
      <c r="D4" s="37"/>
      <c r="E4" s="5" t="s">
        <v>353</v>
      </c>
      <c r="F4" s="5" t="s">
        <v>354</v>
      </c>
      <c r="G4" s="5"/>
    </row>
    <row r="5" spans="1:7" s="272" customFormat="1" ht="12.75">
      <c r="A5" s="270"/>
      <c r="B5" s="7"/>
      <c r="C5" s="7"/>
      <c r="D5" s="37"/>
      <c r="E5" s="5"/>
      <c r="F5" s="504" t="s">
        <v>333</v>
      </c>
      <c r="G5" s="8"/>
    </row>
    <row r="6" spans="1:7" s="272" customFormat="1" ht="12.75">
      <c r="A6" s="274"/>
      <c r="B6" s="52"/>
      <c r="C6" s="52"/>
      <c r="D6" s="94" t="s">
        <v>56</v>
      </c>
      <c r="E6" s="53" t="s">
        <v>355</v>
      </c>
      <c r="F6" s="53" t="s">
        <v>58</v>
      </c>
      <c r="G6" s="54"/>
    </row>
    <row r="7" spans="1:7" s="272" customFormat="1" ht="12.75">
      <c r="A7" s="270"/>
      <c r="B7" s="270"/>
      <c r="C7" s="270"/>
      <c r="D7" s="297"/>
      <c r="G7" s="271"/>
    </row>
    <row r="8" spans="1:7" s="272" customFormat="1" ht="12.75">
      <c r="A8" s="264" t="s">
        <v>313</v>
      </c>
      <c r="B8" s="270"/>
      <c r="C8" s="270"/>
      <c r="D8" s="297"/>
      <c r="G8" s="271"/>
    </row>
    <row r="9" spans="1:7" s="252" customFormat="1" ht="12.75">
      <c r="A9" s="275"/>
      <c r="B9" s="114" t="s">
        <v>335</v>
      </c>
      <c r="C9" s="276" t="s">
        <v>88</v>
      </c>
      <c r="D9" s="222">
        <v>570</v>
      </c>
      <c r="E9" s="252">
        <v>2001</v>
      </c>
      <c r="G9" s="130" t="s">
        <v>356</v>
      </c>
    </row>
    <row r="10" spans="1:7" s="252" customFormat="1" ht="12.75">
      <c r="A10" s="278"/>
      <c r="B10" s="276"/>
      <c r="G10" s="130" t="s">
        <v>357</v>
      </c>
    </row>
    <row r="11" spans="1:7" s="252" customFormat="1" ht="12.75">
      <c r="A11" s="278"/>
      <c r="B11" s="276"/>
      <c r="C11" s="276"/>
      <c r="D11" s="222"/>
      <c r="G11" s="282"/>
    </row>
    <row r="12" spans="1:10" s="272" customFormat="1" ht="12.75">
      <c r="A12" s="276"/>
      <c r="B12" s="276"/>
      <c r="C12" s="276"/>
      <c r="D12" s="222"/>
      <c r="E12" s="252"/>
      <c r="F12" s="252"/>
      <c r="G12" s="282"/>
      <c r="H12" s="252"/>
      <c r="I12" s="252"/>
      <c r="J12" s="252"/>
    </row>
    <row r="13" spans="1:8" s="272" customFormat="1" ht="12.75">
      <c r="A13" s="264" t="s">
        <v>50</v>
      </c>
      <c r="B13" s="298"/>
      <c r="C13" s="298"/>
      <c r="D13" s="299"/>
      <c r="E13" s="300"/>
      <c r="F13" s="300"/>
      <c r="G13" s="301"/>
      <c r="H13" s="300"/>
    </row>
    <row r="14" spans="1:7" s="302" customFormat="1" ht="12.75">
      <c r="A14" s="276"/>
      <c r="B14" s="114" t="s">
        <v>335</v>
      </c>
      <c r="C14" s="231" t="s">
        <v>194</v>
      </c>
      <c r="D14" s="231">
        <v>80</v>
      </c>
      <c r="E14" s="252">
        <v>2000</v>
      </c>
      <c r="F14" s="252"/>
      <c r="G14" s="130" t="s">
        <v>358</v>
      </c>
    </row>
    <row r="15" spans="1:7" s="302" customFormat="1" ht="12.75">
      <c r="A15" s="276"/>
      <c r="B15" s="276"/>
      <c r="C15" s="276" t="s">
        <v>195</v>
      </c>
      <c r="D15" s="222">
        <v>240</v>
      </c>
      <c r="E15" s="252">
        <v>2001</v>
      </c>
      <c r="F15" s="252"/>
      <c r="G15" s="130" t="s">
        <v>361</v>
      </c>
    </row>
    <row r="16" spans="1:7" s="302" customFormat="1" ht="12.75">
      <c r="A16" s="276"/>
      <c r="B16" s="114" t="s">
        <v>337</v>
      </c>
      <c r="C16" s="282" t="s">
        <v>255</v>
      </c>
      <c r="D16" s="222">
        <v>33</v>
      </c>
      <c r="E16" s="252">
        <v>2001</v>
      </c>
      <c r="F16" s="252"/>
      <c r="G16" s="130" t="s">
        <v>358</v>
      </c>
    </row>
    <row r="17" spans="1:7" s="272" customFormat="1" ht="12.75">
      <c r="A17" s="270"/>
      <c r="B17" s="114" t="s">
        <v>63</v>
      </c>
      <c r="C17" s="270" t="s">
        <v>382</v>
      </c>
      <c r="D17" s="297">
        <v>10</v>
      </c>
      <c r="E17" s="272">
        <v>2001</v>
      </c>
      <c r="G17" s="271"/>
    </row>
    <row r="18" spans="1:7" s="272" customFormat="1" ht="12.75">
      <c r="A18" s="270"/>
      <c r="B18" s="270"/>
      <c r="C18" s="270"/>
      <c r="D18" s="297"/>
      <c r="G18" s="271"/>
    </row>
    <row r="19" spans="1:7" s="272" customFormat="1" ht="12.75">
      <c r="A19" s="303" t="s">
        <v>314</v>
      </c>
      <c r="B19" s="265"/>
      <c r="C19" s="265"/>
      <c r="D19" s="304"/>
      <c r="E19" s="305"/>
      <c r="G19" s="271"/>
    </row>
    <row r="20" spans="1:7" s="272" customFormat="1" ht="12.75">
      <c r="A20" s="265"/>
      <c r="B20" t="s">
        <v>338</v>
      </c>
      <c r="C20" s="265" t="s">
        <v>216</v>
      </c>
      <c r="D20" s="304">
        <v>16</v>
      </c>
      <c r="E20" s="305">
        <v>2001</v>
      </c>
      <c r="G20" s="271"/>
    </row>
    <row r="21" spans="1:7" s="272" customFormat="1" ht="12.75">
      <c r="A21" s="265"/>
      <c r="B21" s="114" t="s">
        <v>63</v>
      </c>
      <c r="C21" s="265" t="s">
        <v>89</v>
      </c>
      <c r="D21" s="304">
        <v>60</v>
      </c>
      <c r="E21" s="305">
        <v>2000</v>
      </c>
      <c r="F21" s="272">
        <v>440</v>
      </c>
      <c r="G21" s="271"/>
    </row>
    <row r="22" spans="1:7" s="272" customFormat="1" ht="12.75">
      <c r="A22" s="264"/>
      <c r="B22" s="270"/>
      <c r="C22" s="270" t="s">
        <v>217</v>
      </c>
      <c r="D22" s="297">
        <v>90</v>
      </c>
      <c r="E22" s="272">
        <v>2001</v>
      </c>
      <c r="F22" s="272">
        <v>430</v>
      </c>
      <c r="G22" s="271"/>
    </row>
    <row r="23" spans="1:7" s="272" customFormat="1" ht="12.75">
      <c r="A23" s="264"/>
      <c r="B23" s="270"/>
      <c r="C23" s="270"/>
      <c r="D23" s="297"/>
      <c r="G23" s="271"/>
    </row>
    <row r="24" spans="1:7" s="272" customFormat="1" ht="12.75">
      <c r="A24" s="270"/>
      <c r="B24" s="270"/>
      <c r="C24" s="270"/>
      <c r="D24" s="297"/>
      <c r="G24" s="271"/>
    </row>
    <row r="25" spans="1:7" s="272" customFormat="1" ht="12.75">
      <c r="A25" s="303" t="s">
        <v>315</v>
      </c>
      <c r="B25" s="270"/>
      <c r="C25" s="270"/>
      <c r="D25" s="297"/>
      <c r="G25" s="271"/>
    </row>
    <row r="26" spans="1:7" s="272" customFormat="1" ht="12.75">
      <c r="A26" s="265"/>
      <c r="B26" s="114" t="s">
        <v>63</v>
      </c>
      <c r="C26" s="265" t="s">
        <v>198</v>
      </c>
      <c r="D26" s="304">
        <v>10</v>
      </c>
      <c r="E26" s="305">
        <v>2000</v>
      </c>
      <c r="F26" s="272">
        <v>53</v>
      </c>
      <c r="G26" s="271"/>
    </row>
    <row r="27" spans="1:7" s="272" customFormat="1" ht="12.75">
      <c r="A27" s="265"/>
      <c r="B27" s="265"/>
      <c r="G27" s="271"/>
    </row>
    <row r="28" spans="1:7" s="272" customFormat="1" ht="12.75">
      <c r="A28" s="265"/>
      <c r="B28" s="265"/>
      <c r="C28" s="265"/>
      <c r="D28" s="304"/>
      <c r="E28" s="305"/>
      <c r="G28" s="271"/>
    </row>
    <row r="29" spans="1:7" s="272" customFormat="1" ht="12.75">
      <c r="A29" s="265"/>
      <c r="B29" s="265"/>
      <c r="C29" s="265"/>
      <c r="D29" s="304"/>
      <c r="E29" s="305"/>
      <c r="G29" s="271"/>
    </row>
    <row r="30" spans="1:7" ht="12.75">
      <c r="A30" s="264" t="s">
        <v>316</v>
      </c>
      <c r="B30" s="270"/>
      <c r="C30" s="270"/>
      <c r="D30" s="297"/>
      <c r="E30" s="272"/>
      <c r="F30" s="272"/>
      <c r="G30" s="271"/>
    </row>
    <row r="31" spans="1:7" ht="12.75">
      <c r="A31" s="275"/>
      <c r="B31" s="114" t="s">
        <v>335</v>
      </c>
      <c r="C31" s="276" t="s">
        <v>203</v>
      </c>
      <c r="D31" s="222">
        <v>60</v>
      </c>
      <c r="E31" s="252">
        <v>2000</v>
      </c>
      <c r="F31" s="252"/>
      <c r="G31" s="9" t="s">
        <v>359</v>
      </c>
    </row>
    <row r="32" spans="1:7" ht="12.75">
      <c r="A32" s="278"/>
      <c r="B32" s="276"/>
      <c r="C32" s="276" t="s">
        <v>204</v>
      </c>
      <c r="D32" s="222">
        <v>35</v>
      </c>
      <c r="E32" s="252">
        <v>2000</v>
      </c>
      <c r="F32" s="252"/>
      <c r="G32" s="9" t="s">
        <v>360</v>
      </c>
    </row>
    <row r="33" spans="3:7" ht="12.75">
      <c r="C33" s="295" t="s">
        <v>205</v>
      </c>
      <c r="D33" s="304">
        <v>10</v>
      </c>
      <c r="E33" s="305">
        <v>2000</v>
      </c>
      <c r="G33" s="9" t="s">
        <v>360</v>
      </c>
    </row>
    <row r="34" spans="3:7" ht="12.75">
      <c r="C34" s="295" t="s">
        <v>242</v>
      </c>
      <c r="D34" s="304">
        <v>10</v>
      </c>
      <c r="E34" s="305">
        <v>2000</v>
      </c>
      <c r="G34" s="9" t="s">
        <v>360</v>
      </c>
    </row>
    <row r="35" spans="3:7" ht="12.75">
      <c r="C35" s="295" t="s">
        <v>243</v>
      </c>
      <c r="D35" s="304">
        <v>14</v>
      </c>
      <c r="E35" s="305">
        <v>2000</v>
      </c>
      <c r="G35" s="9" t="s">
        <v>360</v>
      </c>
    </row>
    <row r="36" spans="3:7" ht="12.75">
      <c r="C36" s="295" t="s">
        <v>244</v>
      </c>
      <c r="D36" s="304">
        <v>10</v>
      </c>
      <c r="E36" s="305">
        <v>2001</v>
      </c>
      <c r="G36" s="9" t="s">
        <v>360</v>
      </c>
    </row>
    <row r="40" spans="3:7" ht="12.75">
      <c r="C40" s="304"/>
      <c r="D40" s="305"/>
      <c r="E40" s="265"/>
      <c r="F40" s="269"/>
      <c r="G40" s="265"/>
    </row>
    <row r="41" spans="3:7" ht="12.75">
      <c r="C41" s="304"/>
      <c r="D41" s="305"/>
      <c r="E41" s="265"/>
      <c r="F41" s="269"/>
      <c r="G41" s="265"/>
    </row>
    <row r="42" spans="3:7" ht="12.75">
      <c r="C42" s="304"/>
      <c r="D42" s="305"/>
      <c r="E42" s="265"/>
      <c r="F42" s="269"/>
      <c r="G42" s="265"/>
    </row>
    <row r="43" spans="1:7" ht="15">
      <c r="A43" s="489" t="s">
        <v>9</v>
      </c>
      <c r="B43" s="489" t="s">
        <v>363</v>
      </c>
      <c r="C43" s="304"/>
      <c r="D43" s="305"/>
      <c r="E43" s="265"/>
      <c r="F43" s="269"/>
      <c r="G43" s="265"/>
    </row>
    <row r="44" spans="3:7" ht="12.75">
      <c r="C44" s="304"/>
      <c r="D44" s="305"/>
      <c r="E44" s="265"/>
      <c r="F44" s="269"/>
      <c r="G44" s="265"/>
    </row>
    <row r="45" spans="3:7" ht="12.75">
      <c r="C45" s="323" t="s">
        <v>280</v>
      </c>
      <c r="D45" s="494" t="s">
        <v>362</v>
      </c>
      <c r="E45" s="265"/>
      <c r="F45" s="269"/>
      <c r="G45" s="265"/>
    </row>
    <row r="46" spans="2:7" ht="12.75">
      <c r="B46" s="505" t="s">
        <v>313</v>
      </c>
      <c r="C46" s="305">
        <f>2698+3773</f>
        <v>6471</v>
      </c>
      <c r="D46" s="495" t="s">
        <v>83</v>
      </c>
      <c r="E46" s="265"/>
      <c r="F46" s="269"/>
      <c r="G46" s="265"/>
    </row>
    <row r="47" spans="2:7" ht="12.75">
      <c r="B47" s="505" t="s">
        <v>50</v>
      </c>
      <c r="C47" s="305">
        <v>13080</v>
      </c>
      <c r="D47" s="269" t="s">
        <v>378</v>
      </c>
      <c r="E47" s="265"/>
      <c r="F47" s="269"/>
      <c r="G47" s="265"/>
    </row>
    <row r="48" spans="2:7" ht="12.75">
      <c r="B48" s="505" t="s">
        <v>314</v>
      </c>
      <c r="C48" s="305">
        <v>905</v>
      </c>
      <c r="D48" s="269" t="s">
        <v>379</v>
      </c>
      <c r="E48" s="265"/>
      <c r="F48" s="269"/>
      <c r="G48" s="265"/>
    </row>
    <row r="49" spans="2:7" ht="12.75">
      <c r="B49" s="505" t="s">
        <v>315</v>
      </c>
      <c r="C49" s="305">
        <v>21019</v>
      </c>
      <c r="D49" s="269" t="s">
        <v>380</v>
      </c>
      <c r="E49" s="265"/>
      <c r="F49" s="269"/>
      <c r="G49" s="265"/>
    </row>
    <row r="50" spans="2:7" ht="12.75">
      <c r="B50" s="505" t="s">
        <v>316</v>
      </c>
      <c r="C50" s="305">
        <v>25800</v>
      </c>
      <c r="D50" s="269" t="s">
        <v>378</v>
      </c>
      <c r="E50" s="265"/>
      <c r="F50" s="269"/>
      <c r="G50" s="265"/>
    </row>
    <row r="51" spans="3:7" ht="12.75">
      <c r="C51" s="304"/>
      <c r="D51" s="305"/>
      <c r="E51" s="265"/>
      <c r="F51" s="269"/>
      <c r="G51" s="265"/>
    </row>
    <row r="52" spans="1:2" ht="12.75">
      <c r="A52" s="295" t="s">
        <v>82</v>
      </c>
      <c r="B52" s="295" t="s">
        <v>377</v>
      </c>
    </row>
    <row r="53" spans="1:2" ht="12.75">
      <c r="A53" s="295" t="s">
        <v>83</v>
      </c>
      <c r="B53" s="295" t="s">
        <v>381</v>
      </c>
    </row>
    <row r="54" ht="12.75">
      <c r="B54" s="295" t="s">
        <v>444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9" r:id="rId1"/>
  <headerFooter alignWithMargins="0">
    <oddFooter>&amp;CNordel 1999&amp;R&amp;D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80" zoomScaleNormal="80" zoomScalePageLayoutView="0" workbookViewId="0" topLeftCell="A4">
      <selection activeCell="A19" sqref="A19"/>
    </sheetView>
  </sheetViews>
  <sheetFormatPr defaultColWidth="9.140625" defaultRowHeight="12.75"/>
  <cols>
    <col min="1" max="1" width="3.57421875" style="0" customWidth="1"/>
    <col min="2" max="2" width="8.28125" style="2" customWidth="1"/>
    <col min="3" max="3" width="8.7109375" style="0" customWidth="1"/>
    <col min="4" max="4" width="10.8515625" style="0" bestFit="1" customWidth="1"/>
    <col min="5" max="5" width="7.7109375" style="2" customWidth="1"/>
    <col min="6" max="6" width="8.28125" style="0" customWidth="1"/>
    <col min="7" max="7" width="8.8515625" style="0" bestFit="1" customWidth="1"/>
    <col min="8" max="8" width="8.7109375" style="2" customWidth="1"/>
    <col min="9" max="9" width="7.7109375" style="0" customWidth="1"/>
    <col min="10" max="10" width="8.8515625" style="0" bestFit="1" customWidth="1"/>
    <col min="11" max="11" width="7.7109375" style="0" customWidth="1"/>
    <col min="12" max="12" width="8.8515625" style="0" bestFit="1" customWidth="1"/>
    <col min="13" max="13" width="8.28125" style="0" customWidth="1"/>
    <col min="14" max="14" width="7.8515625" style="0" customWidth="1"/>
  </cols>
  <sheetData>
    <row r="1" spans="1:8" s="28" customFormat="1" ht="15">
      <c r="A1" s="27"/>
      <c r="B1" s="27" t="s">
        <v>367</v>
      </c>
      <c r="D1" s="29"/>
      <c r="E1" s="29"/>
      <c r="F1" s="29"/>
      <c r="G1" s="29"/>
      <c r="H1" s="29"/>
    </row>
    <row r="2" ht="12.75">
      <c r="B2" s="12"/>
    </row>
    <row r="4" spans="3:13" ht="12.75">
      <c r="C4" s="13" t="s">
        <v>364</v>
      </c>
      <c r="D4" s="13"/>
      <c r="E4" s="13"/>
      <c r="F4" s="13"/>
      <c r="G4" s="13"/>
      <c r="I4" s="13" t="s">
        <v>364</v>
      </c>
      <c r="J4" s="13"/>
      <c r="K4" s="13"/>
      <c r="L4" s="13"/>
      <c r="M4" s="13"/>
    </row>
    <row r="5" spans="3:13" ht="12.75">
      <c r="C5" s="13" t="s">
        <v>365</v>
      </c>
      <c r="D5" s="13"/>
      <c r="E5" s="13"/>
      <c r="F5" s="13"/>
      <c r="G5" s="13"/>
      <c r="I5" s="13" t="s">
        <v>366</v>
      </c>
      <c r="J5" s="13"/>
      <c r="K5" s="13"/>
      <c r="L5" s="13"/>
      <c r="M5" s="13"/>
    </row>
    <row r="6" spans="3:13" ht="12.75">
      <c r="C6" s="13" t="s">
        <v>90</v>
      </c>
      <c r="D6" s="13"/>
      <c r="E6" s="13"/>
      <c r="F6" s="13"/>
      <c r="G6" s="13"/>
      <c r="I6" s="13" t="s">
        <v>90</v>
      </c>
      <c r="J6" s="13"/>
      <c r="K6" s="13"/>
      <c r="L6" s="13"/>
      <c r="M6" s="13"/>
    </row>
    <row r="7" ht="12.75">
      <c r="K7" s="2"/>
    </row>
    <row r="8" spans="3:14" s="17" customFormat="1" ht="12.75">
      <c r="C8" s="37" t="s">
        <v>91</v>
      </c>
      <c r="D8" s="17" t="s">
        <v>92</v>
      </c>
      <c r="E8" s="17" t="s">
        <v>93</v>
      </c>
      <c r="F8" s="17" t="s">
        <v>94</v>
      </c>
      <c r="G8" s="17" t="s">
        <v>95</v>
      </c>
      <c r="I8" s="17" t="s">
        <v>91</v>
      </c>
      <c r="J8" s="17" t="s">
        <v>92</v>
      </c>
      <c r="K8" s="17" t="s">
        <v>93</v>
      </c>
      <c r="L8" s="17" t="s">
        <v>94</v>
      </c>
      <c r="M8" s="17" t="s">
        <v>95</v>
      </c>
      <c r="N8" s="38"/>
    </row>
    <row r="9" spans="3:14" s="17" customFormat="1" ht="12.75">
      <c r="C9" s="37"/>
      <c r="N9" s="38"/>
    </row>
    <row r="10" spans="2:16" ht="12.75">
      <c r="B10" s="2">
        <v>1</v>
      </c>
      <c r="C10" s="127">
        <v>2250</v>
      </c>
      <c r="D10" s="127">
        <v>8910</v>
      </c>
      <c r="E10" s="39">
        <v>661</v>
      </c>
      <c r="F10" s="39">
        <v>14330</v>
      </c>
      <c r="G10" s="39">
        <v>16215</v>
      </c>
      <c r="H10" s="113">
        <f aca="true" t="shared" si="0" ref="H10:H26">SUM(C10:G10)</f>
        <v>42366</v>
      </c>
      <c r="I10" s="127">
        <v>2313</v>
      </c>
      <c r="J10" s="127">
        <v>7305</v>
      </c>
      <c r="K10" s="39">
        <v>600</v>
      </c>
      <c r="L10" s="39">
        <v>8646</v>
      </c>
      <c r="M10" s="39">
        <v>10066</v>
      </c>
      <c r="N10" s="113">
        <f aca="true" t="shared" si="1" ref="N10:N26">SUM(I10:M10)</f>
        <v>28930</v>
      </c>
      <c r="O10" s="16"/>
      <c r="P10" s="16"/>
    </row>
    <row r="11" spans="2:16" ht="12.75">
      <c r="B11" s="2">
        <v>2</v>
      </c>
      <c r="C11" s="127">
        <v>2247</v>
      </c>
      <c r="D11" s="127">
        <v>8616</v>
      </c>
      <c r="E11" s="39">
        <v>646</v>
      </c>
      <c r="F11" s="39">
        <v>14110</v>
      </c>
      <c r="G11" s="39">
        <v>15893</v>
      </c>
      <c r="H11" s="113">
        <f t="shared" si="0"/>
        <v>41512</v>
      </c>
      <c r="I11" s="127">
        <v>2134</v>
      </c>
      <c r="J11" s="127">
        <v>6952</v>
      </c>
      <c r="K11" s="39">
        <v>669</v>
      </c>
      <c r="L11" s="39">
        <v>8470</v>
      </c>
      <c r="M11" s="39">
        <v>9679</v>
      </c>
      <c r="N11" s="113">
        <f t="shared" si="1"/>
        <v>27904</v>
      </c>
      <c r="O11" s="16"/>
      <c r="P11" s="16"/>
    </row>
    <row r="12" spans="2:16" ht="12.75">
      <c r="B12" s="2">
        <v>3</v>
      </c>
      <c r="C12" s="127">
        <v>2271</v>
      </c>
      <c r="D12" s="127">
        <v>8361</v>
      </c>
      <c r="E12" s="39">
        <v>641</v>
      </c>
      <c r="F12" s="39">
        <v>13975</v>
      </c>
      <c r="G12" s="39">
        <v>15716</v>
      </c>
      <c r="H12" s="113">
        <f t="shared" si="0"/>
        <v>40964</v>
      </c>
      <c r="I12" s="127">
        <v>2070</v>
      </c>
      <c r="J12" s="127">
        <v>6735</v>
      </c>
      <c r="K12" s="39">
        <v>665</v>
      </c>
      <c r="L12" s="39">
        <v>8362</v>
      </c>
      <c r="M12" s="39">
        <v>9581</v>
      </c>
      <c r="N12" s="113">
        <f t="shared" si="1"/>
        <v>27413</v>
      </c>
      <c r="O12" s="16"/>
      <c r="P12" s="16"/>
    </row>
    <row r="13" spans="2:16" ht="12.75">
      <c r="B13" s="2">
        <v>4</v>
      </c>
      <c r="C13" s="127">
        <v>2311</v>
      </c>
      <c r="D13" s="127">
        <v>8255</v>
      </c>
      <c r="E13" s="39">
        <v>639</v>
      </c>
      <c r="F13" s="39">
        <v>13947</v>
      </c>
      <c r="G13" s="39">
        <v>15736</v>
      </c>
      <c r="H13" s="113">
        <f t="shared" si="0"/>
        <v>40888</v>
      </c>
      <c r="I13" s="127">
        <v>2041</v>
      </c>
      <c r="J13" s="127">
        <v>6683</v>
      </c>
      <c r="K13" s="39">
        <v>655</v>
      </c>
      <c r="L13" s="39">
        <v>8446</v>
      </c>
      <c r="M13" s="39">
        <v>9505</v>
      </c>
      <c r="N13" s="113">
        <f t="shared" si="1"/>
        <v>27330</v>
      </c>
      <c r="O13" s="16"/>
      <c r="P13" s="16"/>
    </row>
    <row r="14" spans="2:16" ht="12.75">
      <c r="B14" s="2">
        <v>5</v>
      </c>
      <c r="C14" s="127">
        <v>2456</v>
      </c>
      <c r="D14" s="127">
        <v>8251</v>
      </c>
      <c r="E14" s="39">
        <v>637</v>
      </c>
      <c r="F14" s="39">
        <v>14085</v>
      </c>
      <c r="G14" s="39">
        <v>15962</v>
      </c>
      <c r="H14" s="113">
        <f t="shared" si="0"/>
        <v>41391</v>
      </c>
      <c r="I14" s="127">
        <v>2048</v>
      </c>
      <c r="J14" s="127">
        <v>6525</v>
      </c>
      <c r="K14" s="39">
        <v>654</v>
      </c>
      <c r="L14" s="39">
        <v>8331</v>
      </c>
      <c r="M14" s="39">
        <v>9299</v>
      </c>
      <c r="N14" s="168">
        <f t="shared" si="1"/>
        <v>26857</v>
      </c>
      <c r="O14" s="16"/>
      <c r="P14" s="16"/>
    </row>
    <row r="15" spans="2:16" ht="12.75">
      <c r="B15" s="2">
        <v>6</v>
      </c>
      <c r="C15" s="127">
        <v>2876</v>
      </c>
      <c r="D15" s="127">
        <v>8501</v>
      </c>
      <c r="E15" s="39">
        <v>640</v>
      </c>
      <c r="F15" s="39">
        <v>14348</v>
      </c>
      <c r="G15" s="39">
        <v>16690</v>
      </c>
      <c r="H15" s="113">
        <f t="shared" si="0"/>
        <v>43055</v>
      </c>
      <c r="I15" s="127">
        <v>2083</v>
      </c>
      <c r="J15" s="127">
        <v>6525</v>
      </c>
      <c r="K15" s="39">
        <v>656</v>
      </c>
      <c r="L15" s="39">
        <v>8295</v>
      </c>
      <c r="M15" s="39">
        <v>9411</v>
      </c>
      <c r="N15" s="113">
        <f t="shared" si="1"/>
        <v>26970</v>
      </c>
      <c r="O15" s="16"/>
      <c r="P15" s="16"/>
    </row>
    <row r="16" spans="2:16" ht="12.75">
      <c r="B16" s="2">
        <v>7</v>
      </c>
      <c r="C16" s="127">
        <v>3677</v>
      </c>
      <c r="D16" s="127">
        <v>9360</v>
      </c>
      <c r="E16" s="39">
        <v>655</v>
      </c>
      <c r="F16" s="39">
        <v>15218</v>
      </c>
      <c r="G16" s="39">
        <v>18450</v>
      </c>
      <c r="H16" s="113">
        <f t="shared" si="0"/>
        <v>47360</v>
      </c>
      <c r="I16" s="127">
        <v>2383</v>
      </c>
      <c r="J16" s="127">
        <v>7024</v>
      </c>
      <c r="K16" s="39">
        <v>667</v>
      </c>
      <c r="L16" s="39">
        <v>8988</v>
      </c>
      <c r="M16" s="39">
        <v>10222</v>
      </c>
      <c r="N16" s="113">
        <f t="shared" si="1"/>
        <v>29284</v>
      </c>
      <c r="O16" s="16"/>
      <c r="P16" s="16"/>
    </row>
    <row r="17" spans="2:16" ht="12.75">
      <c r="B17" s="2">
        <v>8</v>
      </c>
      <c r="C17" s="127">
        <v>4435</v>
      </c>
      <c r="D17" s="127">
        <v>9868</v>
      </c>
      <c r="E17" s="39">
        <v>691</v>
      </c>
      <c r="F17" s="39">
        <v>17107</v>
      </c>
      <c r="G17" s="39">
        <v>20486</v>
      </c>
      <c r="H17" s="113">
        <f t="shared" si="0"/>
        <v>52587</v>
      </c>
      <c r="I17" s="127">
        <v>2701</v>
      </c>
      <c r="J17" s="127">
        <v>7506</v>
      </c>
      <c r="K17" s="39">
        <v>688</v>
      </c>
      <c r="L17" s="39">
        <v>9444</v>
      </c>
      <c r="M17" s="39">
        <v>11351</v>
      </c>
      <c r="N17" s="113">
        <f t="shared" si="1"/>
        <v>31690</v>
      </c>
      <c r="O17" s="16"/>
      <c r="P17" s="16"/>
    </row>
    <row r="18" spans="2:16" ht="12.75">
      <c r="B18" s="2">
        <v>9</v>
      </c>
      <c r="C18" s="127">
        <v>4658</v>
      </c>
      <c r="D18" s="127">
        <v>10197</v>
      </c>
      <c r="E18" s="39">
        <v>715</v>
      </c>
      <c r="F18" s="39">
        <v>17580</v>
      </c>
      <c r="G18" s="39">
        <v>20987</v>
      </c>
      <c r="H18" s="168">
        <f t="shared" si="0"/>
        <v>54137</v>
      </c>
      <c r="I18" s="127">
        <v>2999</v>
      </c>
      <c r="J18" s="127">
        <v>7830</v>
      </c>
      <c r="K18" s="39">
        <v>726</v>
      </c>
      <c r="L18" s="39">
        <v>9789</v>
      </c>
      <c r="M18" s="39">
        <v>12143</v>
      </c>
      <c r="N18" s="113">
        <f t="shared" si="1"/>
        <v>33487</v>
      </c>
      <c r="O18" s="16"/>
      <c r="P18" s="16"/>
    </row>
    <row r="19" spans="2:16" ht="12.75">
      <c r="B19" s="2">
        <v>10</v>
      </c>
      <c r="C19" s="127">
        <v>4559</v>
      </c>
      <c r="D19" s="127">
        <v>10159</v>
      </c>
      <c r="E19" s="39">
        <v>733</v>
      </c>
      <c r="F19" s="39">
        <v>17251</v>
      </c>
      <c r="G19" s="39">
        <v>20690</v>
      </c>
      <c r="H19" s="113">
        <f t="shared" si="0"/>
        <v>53392</v>
      </c>
      <c r="I19" s="127">
        <v>2976</v>
      </c>
      <c r="J19" s="127">
        <v>8060</v>
      </c>
      <c r="K19" s="39">
        <v>749</v>
      </c>
      <c r="L19" s="39">
        <v>10098</v>
      </c>
      <c r="M19" s="39">
        <v>12655</v>
      </c>
      <c r="N19" s="113">
        <f t="shared" si="1"/>
        <v>34538</v>
      </c>
      <c r="O19" s="16"/>
      <c r="P19" s="16"/>
    </row>
    <row r="20" spans="2:16" ht="12.75">
      <c r="B20" s="2">
        <v>11</v>
      </c>
      <c r="C20" s="127">
        <v>4532</v>
      </c>
      <c r="D20" s="127">
        <v>9993</v>
      </c>
      <c r="E20" s="39">
        <v>740</v>
      </c>
      <c r="F20" s="39">
        <v>17118</v>
      </c>
      <c r="G20" s="39">
        <v>20683</v>
      </c>
      <c r="H20" s="113">
        <f t="shared" si="0"/>
        <v>53066</v>
      </c>
      <c r="I20" s="127">
        <v>3073</v>
      </c>
      <c r="J20" s="127">
        <v>8167</v>
      </c>
      <c r="K20" s="39">
        <v>757</v>
      </c>
      <c r="L20" s="39">
        <v>10493</v>
      </c>
      <c r="M20" s="39">
        <v>13100</v>
      </c>
      <c r="N20" s="113">
        <f t="shared" si="1"/>
        <v>35590</v>
      </c>
      <c r="O20" s="16"/>
      <c r="P20" s="16"/>
    </row>
    <row r="21" spans="2:16" s="117" customFormat="1" ht="12.75">
      <c r="B21" s="71">
        <v>12</v>
      </c>
      <c r="C21" s="127">
        <v>4413</v>
      </c>
      <c r="D21" s="127">
        <v>10063</v>
      </c>
      <c r="E21" s="127">
        <v>763</v>
      </c>
      <c r="F21" s="127">
        <v>16990</v>
      </c>
      <c r="G21" s="127">
        <v>20454</v>
      </c>
      <c r="H21" s="126">
        <f t="shared" si="0"/>
        <v>52683</v>
      </c>
      <c r="I21" s="127">
        <v>3157</v>
      </c>
      <c r="J21" s="127">
        <v>8240</v>
      </c>
      <c r="K21" s="127">
        <v>769</v>
      </c>
      <c r="L21" s="127">
        <v>10454</v>
      </c>
      <c r="M21" s="127">
        <v>13178</v>
      </c>
      <c r="N21" s="126">
        <f t="shared" si="1"/>
        <v>35798</v>
      </c>
      <c r="O21" s="116"/>
      <c r="P21" s="116"/>
    </row>
    <row r="22" spans="2:16" ht="12.75">
      <c r="B22" s="2">
        <v>13</v>
      </c>
      <c r="C22" s="127">
        <v>4304</v>
      </c>
      <c r="D22" s="127">
        <v>10028</v>
      </c>
      <c r="E22" s="39">
        <v>753</v>
      </c>
      <c r="F22" s="39">
        <v>17028</v>
      </c>
      <c r="G22" s="39">
        <v>20231</v>
      </c>
      <c r="H22" s="113">
        <f t="shared" si="0"/>
        <v>52344</v>
      </c>
      <c r="I22" s="127">
        <v>2956</v>
      </c>
      <c r="J22" s="127">
        <v>8337</v>
      </c>
      <c r="K22" s="39">
        <v>766</v>
      </c>
      <c r="L22" s="39">
        <v>10249</v>
      </c>
      <c r="M22" s="39">
        <v>13212</v>
      </c>
      <c r="N22" s="113">
        <f t="shared" si="1"/>
        <v>35520</v>
      </c>
      <c r="O22" s="16"/>
      <c r="P22" s="16"/>
    </row>
    <row r="23" spans="2:16" s="265" customFormat="1" ht="12.75">
      <c r="B23" s="305">
        <v>14</v>
      </c>
      <c r="C23" s="313">
        <v>4328</v>
      </c>
      <c r="D23" s="313">
        <v>9919</v>
      </c>
      <c r="E23" s="498">
        <v>754</v>
      </c>
      <c r="F23" s="498">
        <v>17091</v>
      </c>
      <c r="G23" s="498">
        <v>20063</v>
      </c>
      <c r="H23" s="499">
        <f t="shared" si="0"/>
        <v>52155</v>
      </c>
      <c r="I23" s="313">
        <v>2992</v>
      </c>
      <c r="J23" s="313">
        <v>8241</v>
      </c>
      <c r="K23" s="498">
        <v>763</v>
      </c>
      <c r="L23" s="498">
        <v>10100</v>
      </c>
      <c r="M23" s="498">
        <v>13071</v>
      </c>
      <c r="N23" s="499">
        <f t="shared" si="1"/>
        <v>35167</v>
      </c>
      <c r="O23" s="328"/>
      <c r="P23" s="328"/>
    </row>
    <row r="24" spans="2:16" ht="12.75">
      <c r="B24" s="2">
        <v>15</v>
      </c>
      <c r="C24" s="127">
        <v>4232</v>
      </c>
      <c r="D24" s="127">
        <v>9883</v>
      </c>
      <c r="E24" s="39">
        <v>750</v>
      </c>
      <c r="F24" s="39">
        <v>17186</v>
      </c>
      <c r="G24" s="39">
        <v>20132</v>
      </c>
      <c r="H24" s="113">
        <f t="shared" si="0"/>
        <v>52183</v>
      </c>
      <c r="I24" s="127">
        <v>2951</v>
      </c>
      <c r="J24" s="127">
        <v>8135</v>
      </c>
      <c r="K24" s="39">
        <v>758</v>
      </c>
      <c r="L24" s="39">
        <v>10191</v>
      </c>
      <c r="M24" s="39">
        <v>12937</v>
      </c>
      <c r="N24" s="113">
        <f t="shared" si="1"/>
        <v>34972</v>
      </c>
      <c r="O24" s="16"/>
      <c r="P24" s="16"/>
    </row>
    <row r="25" spans="2:16" ht="12.75">
      <c r="B25" s="2">
        <v>16</v>
      </c>
      <c r="C25" s="127">
        <v>4140</v>
      </c>
      <c r="D25" s="127">
        <v>9931</v>
      </c>
      <c r="E25" s="39">
        <v>749</v>
      </c>
      <c r="F25" s="39">
        <v>17404</v>
      </c>
      <c r="G25" s="39">
        <v>20386</v>
      </c>
      <c r="H25" s="113">
        <f t="shared" si="0"/>
        <v>52610</v>
      </c>
      <c r="I25" s="127">
        <v>2841</v>
      </c>
      <c r="J25" s="127">
        <v>8083</v>
      </c>
      <c r="K25" s="39">
        <v>753</v>
      </c>
      <c r="L25" s="39">
        <v>10011</v>
      </c>
      <c r="M25" s="39">
        <v>12716</v>
      </c>
      <c r="N25" s="113">
        <f t="shared" si="1"/>
        <v>34404</v>
      </c>
      <c r="O25" s="16"/>
      <c r="P25" s="16"/>
    </row>
    <row r="26" spans="2:16" ht="12.75">
      <c r="B26" s="2">
        <v>17</v>
      </c>
      <c r="C26" s="127">
        <v>4389</v>
      </c>
      <c r="D26" s="127">
        <v>10146</v>
      </c>
      <c r="E26" s="39">
        <v>753</v>
      </c>
      <c r="F26" s="39">
        <v>17409</v>
      </c>
      <c r="G26" s="39">
        <v>20750</v>
      </c>
      <c r="H26" s="113">
        <f t="shared" si="0"/>
        <v>53447</v>
      </c>
      <c r="I26" s="127">
        <v>2799</v>
      </c>
      <c r="J26" s="127">
        <v>8011</v>
      </c>
      <c r="K26" s="39">
        <v>740</v>
      </c>
      <c r="L26" s="39">
        <v>9909</v>
      </c>
      <c r="M26" s="39">
        <v>12488</v>
      </c>
      <c r="N26" s="113">
        <f t="shared" si="1"/>
        <v>33947</v>
      </c>
      <c r="O26" s="16"/>
      <c r="P26" s="16"/>
    </row>
    <row r="27" spans="2:16" ht="12.75">
      <c r="B27" s="2">
        <v>18</v>
      </c>
      <c r="C27" s="127">
        <v>4557</v>
      </c>
      <c r="D27" s="127">
        <v>10281</v>
      </c>
      <c r="E27" s="39">
        <v>770</v>
      </c>
      <c r="F27" s="39">
        <v>17405</v>
      </c>
      <c r="G27" s="39">
        <v>20762</v>
      </c>
      <c r="H27" s="166">
        <f aca="true" t="shared" si="2" ref="H27:H33">SUM(C27:G27)</f>
        <v>53775</v>
      </c>
      <c r="I27" s="127">
        <v>3009</v>
      </c>
      <c r="J27" s="127">
        <v>7927</v>
      </c>
      <c r="K27" s="39">
        <v>724</v>
      </c>
      <c r="L27" s="39">
        <v>9959</v>
      </c>
      <c r="M27" s="39">
        <v>12366</v>
      </c>
      <c r="N27" s="113">
        <f aca="true" t="shared" si="3" ref="N27:N33">SUM(I27:M27)</f>
        <v>33985</v>
      </c>
      <c r="O27" s="16"/>
      <c r="P27" s="16"/>
    </row>
    <row r="28" spans="2:16" ht="12.75">
      <c r="B28" s="2">
        <v>19</v>
      </c>
      <c r="C28" s="127">
        <v>4227</v>
      </c>
      <c r="D28" s="127">
        <v>10252</v>
      </c>
      <c r="E28" s="39">
        <v>787</v>
      </c>
      <c r="F28" s="39">
        <v>17146</v>
      </c>
      <c r="G28" s="39">
        <v>20397</v>
      </c>
      <c r="H28" s="113">
        <f t="shared" si="2"/>
        <v>52809</v>
      </c>
      <c r="I28" s="127">
        <v>2968</v>
      </c>
      <c r="J28" s="127">
        <v>7844</v>
      </c>
      <c r="K28" s="39">
        <v>725</v>
      </c>
      <c r="L28" s="39">
        <v>9975</v>
      </c>
      <c r="M28" s="39">
        <v>12073</v>
      </c>
      <c r="N28" s="113">
        <f t="shared" si="3"/>
        <v>33585</v>
      </c>
      <c r="O28" s="16"/>
      <c r="P28" s="16"/>
    </row>
    <row r="29" spans="2:16" ht="12.75">
      <c r="B29" s="2">
        <v>20</v>
      </c>
      <c r="C29" s="127">
        <v>3915</v>
      </c>
      <c r="D29" s="127">
        <v>10220</v>
      </c>
      <c r="E29" s="39">
        <v>762</v>
      </c>
      <c r="F29" s="39">
        <v>17046</v>
      </c>
      <c r="G29" s="39">
        <v>19792</v>
      </c>
      <c r="H29" s="113">
        <f t="shared" si="2"/>
        <v>51735</v>
      </c>
      <c r="I29" s="127">
        <v>2810</v>
      </c>
      <c r="J29" s="127">
        <v>7702</v>
      </c>
      <c r="K29" s="39">
        <v>717</v>
      </c>
      <c r="L29" s="39">
        <v>9892</v>
      </c>
      <c r="M29" s="39">
        <v>11777</v>
      </c>
      <c r="N29" s="113">
        <f t="shared" si="3"/>
        <v>32898</v>
      </c>
      <c r="O29" s="16"/>
      <c r="P29" s="16"/>
    </row>
    <row r="30" spans="2:16" ht="12.75">
      <c r="B30" s="2">
        <v>21</v>
      </c>
      <c r="C30" s="127">
        <v>3552</v>
      </c>
      <c r="D30" s="127">
        <v>9968</v>
      </c>
      <c r="E30" s="39">
        <v>747</v>
      </c>
      <c r="F30" s="39">
        <v>16636</v>
      </c>
      <c r="G30" s="39">
        <v>19137</v>
      </c>
      <c r="H30" s="113">
        <f t="shared" si="2"/>
        <v>50040</v>
      </c>
      <c r="I30" s="127">
        <v>2684</v>
      </c>
      <c r="J30" s="127">
        <v>7604</v>
      </c>
      <c r="K30" s="39">
        <v>708</v>
      </c>
      <c r="L30" s="39">
        <v>9777</v>
      </c>
      <c r="M30" s="39">
        <v>11470</v>
      </c>
      <c r="N30" s="113">
        <f t="shared" si="3"/>
        <v>32243</v>
      </c>
      <c r="O30" s="16"/>
      <c r="P30" s="16"/>
    </row>
    <row r="31" spans="2:16" ht="12.75">
      <c r="B31" s="2">
        <v>22</v>
      </c>
      <c r="C31" s="127">
        <v>3314</v>
      </c>
      <c r="D31" s="127">
        <v>9537</v>
      </c>
      <c r="E31" s="39">
        <v>731</v>
      </c>
      <c r="F31" s="39">
        <v>16239</v>
      </c>
      <c r="G31" s="39">
        <v>18371</v>
      </c>
      <c r="H31" s="113">
        <f t="shared" si="2"/>
        <v>48192</v>
      </c>
      <c r="I31" s="127">
        <v>2687</v>
      </c>
      <c r="J31" s="127">
        <v>7297</v>
      </c>
      <c r="K31" s="39">
        <v>692</v>
      </c>
      <c r="L31" s="39">
        <v>9491</v>
      </c>
      <c r="M31" s="39">
        <v>11348</v>
      </c>
      <c r="N31" s="113">
        <f t="shared" si="3"/>
        <v>31515</v>
      </c>
      <c r="O31" s="16"/>
      <c r="P31" s="16"/>
    </row>
    <row r="32" spans="2:16" ht="12.75">
      <c r="B32" s="2">
        <v>23</v>
      </c>
      <c r="C32" s="127">
        <v>2966</v>
      </c>
      <c r="D32" s="127">
        <v>9874</v>
      </c>
      <c r="E32" s="39">
        <v>712</v>
      </c>
      <c r="F32" s="39">
        <v>15607</v>
      </c>
      <c r="G32" s="39">
        <v>17606</v>
      </c>
      <c r="H32" s="113">
        <f t="shared" si="2"/>
        <v>46765</v>
      </c>
      <c r="I32" s="127">
        <v>2700</v>
      </c>
      <c r="J32" s="127">
        <v>7372</v>
      </c>
      <c r="K32" s="39">
        <v>691</v>
      </c>
      <c r="L32" s="39">
        <v>9567</v>
      </c>
      <c r="M32" s="39">
        <v>11440</v>
      </c>
      <c r="N32" s="113">
        <f t="shared" si="3"/>
        <v>31770</v>
      </c>
      <c r="O32" s="16"/>
      <c r="P32" s="16"/>
    </row>
    <row r="33" spans="2:16" ht="12.75">
      <c r="B33" s="2">
        <v>24</v>
      </c>
      <c r="C33" s="127">
        <v>2723</v>
      </c>
      <c r="D33" s="127">
        <v>9322</v>
      </c>
      <c r="E33" s="39">
        <v>687</v>
      </c>
      <c r="F33" s="39">
        <v>14786</v>
      </c>
      <c r="G33" s="39">
        <v>16504</v>
      </c>
      <c r="H33" s="113">
        <f t="shared" si="2"/>
        <v>44022</v>
      </c>
      <c r="I33" s="127">
        <v>2478</v>
      </c>
      <c r="J33" s="127">
        <v>7510</v>
      </c>
      <c r="K33" s="39">
        <v>686</v>
      </c>
      <c r="L33" s="39">
        <v>9269</v>
      </c>
      <c r="M33" s="39">
        <v>10891</v>
      </c>
      <c r="N33" s="113">
        <f t="shared" si="3"/>
        <v>30834</v>
      </c>
      <c r="O33" s="16"/>
      <c r="P33" s="16"/>
    </row>
    <row r="34" spans="3:16" ht="12.75">
      <c r="C34" s="127"/>
      <c r="D34" s="127"/>
      <c r="F34" s="39"/>
      <c r="G34" s="39"/>
      <c r="H34" s="113"/>
      <c r="I34" s="127"/>
      <c r="J34" s="127"/>
      <c r="L34" s="39"/>
      <c r="M34" s="39"/>
      <c r="N34" s="113"/>
      <c r="O34" s="16"/>
      <c r="P34" s="16"/>
    </row>
    <row r="35" spans="2:15" ht="12.75">
      <c r="B35" s="506" t="s">
        <v>368</v>
      </c>
      <c r="C35" s="95"/>
      <c r="D35" s="127"/>
      <c r="E35" s="39"/>
      <c r="F35" s="39"/>
      <c r="G35" s="39"/>
      <c r="H35" s="113"/>
      <c r="I35" s="95"/>
      <c r="J35" s="127"/>
      <c r="K35" s="39"/>
      <c r="L35" s="39"/>
      <c r="M35" s="39"/>
      <c r="N35" s="113"/>
      <c r="O35" s="16"/>
    </row>
    <row r="36" spans="2:16" ht="12.75" hidden="1">
      <c r="B36" s="118" t="s">
        <v>87</v>
      </c>
      <c r="C36" s="95">
        <f>SUM(C10:C33)</f>
        <v>87332</v>
      </c>
      <c r="D36" s="95">
        <f>SUM(D11:D33)</f>
        <v>220985</v>
      </c>
      <c r="E36" s="95">
        <f>SUM(E10:E32)</f>
        <v>16429</v>
      </c>
      <c r="F36" s="95">
        <f>SUM(F10:F33)</f>
        <v>387042</v>
      </c>
      <c r="G36" s="95">
        <f>SUM(G10:G33)</f>
        <v>452093</v>
      </c>
      <c r="H36" s="113">
        <f>MAX(H10:H33)</f>
        <v>54137</v>
      </c>
      <c r="I36" s="95">
        <f>SUM(I10:I33)</f>
        <v>63853</v>
      </c>
      <c r="J36" s="95">
        <f>SUM(J11:J33)</f>
        <v>174310</v>
      </c>
      <c r="K36" s="95">
        <f>SUM(K10:K32)</f>
        <v>16292</v>
      </c>
      <c r="L36" s="95">
        <f>SUM(L10:L33)</f>
        <v>228206</v>
      </c>
      <c r="M36" s="95">
        <f>SUM(M10:M33)</f>
        <v>275979</v>
      </c>
      <c r="N36" s="113">
        <f>MIN(N10:N32)</f>
        <v>26857</v>
      </c>
      <c r="O36" s="95"/>
      <c r="P36" s="95"/>
    </row>
    <row r="37" spans="3:14" ht="12.75" hidden="1">
      <c r="C37" s="16"/>
      <c r="H37"/>
      <c r="N37" s="4"/>
    </row>
    <row r="39" spans="2:9" ht="12.75">
      <c r="B39" s="68"/>
      <c r="D39" s="13" t="s">
        <v>369</v>
      </c>
      <c r="F39" s="2" t="s">
        <v>370</v>
      </c>
      <c r="H39"/>
      <c r="I39" s="2" t="s">
        <v>371</v>
      </c>
    </row>
    <row r="40" spans="4:9" ht="14.25">
      <c r="D40" s="13" t="s">
        <v>372</v>
      </c>
      <c r="F40" s="2"/>
      <c r="H40"/>
      <c r="I40" s="2"/>
    </row>
    <row r="41" spans="4:9" ht="12.75">
      <c r="D41" s="13"/>
      <c r="F41" s="2" t="s">
        <v>374</v>
      </c>
      <c r="H41"/>
      <c r="I41" s="2" t="s">
        <v>375</v>
      </c>
    </row>
    <row r="42" spans="4:9" ht="12.75">
      <c r="D42" s="23">
        <v>36525</v>
      </c>
      <c r="E42"/>
      <c r="F42" s="2" t="s">
        <v>376</v>
      </c>
      <c r="H42"/>
      <c r="I42" s="2" t="s">
        <v>373</v>
      </c>
    </row>
    <row r="43" spans="4:9" ht="12.75">
      <c r="D43" s="17" t="s">
        <v>206</v>
      </c>
      <c r="E43"/>
      <c r="F43" s="37" t="s">
        <v>96</v>
      </c>
      <c r="H43"/>
      <c r="I43" s="37" t="s">
        <v>96</v>
      </c>
    </row>
    <row r="44" spans="2:9" ht="12.75">
      <c r="B44" s="11" t="s">
        <v>313</v>
      </c>
      <c r="C44" s="21"/>
      <c r="D44" s="132">
        <f>+ROUND('S1,2'!C4/1000,1)</f>
        <v>10.9</v>
      </c>
      <c r="F44" s="129">
        <f>+ROUND(C18/1000,1)</f>
        <v>4.7</v>
      </c>
      <c r="G44" s="61"/>
      <c r="H44"/>
      <c r="I44" s="129">
        <f>ROUND(I14/1000,1)</f>
        <v>2</v>
      </c>
    </row>
    <row r="45" spans="2:9" ht="12.75">
      <c r="B45" s="11" t="s">
        <v>50</v>
      </c>
      <c r="C45" s="21"/>
      <c r="D45" s="132">
        <f>+ROUND('S1,2'!E4/1000,1)</f>
        <v>16.5</v>
      </c>
      <c r="F45" s="129">
        <f>+ROUND(D18/1000,1)</f>
        <v>10.2</v>
      </c>
      <c r="G45" s="61"/>
      <c r="H45"/>
      <c r="I45" s="129">
        <f>ROUND(J15/1000,1)</f>
        <v>6.5</v>
      </c>
    </row>
    <row r="46" spans="2:9" ht="12.75">
      <c r="B46" s="11" t="s">
        <v>314</v>
      </c>
      <c r="C46" s="21"/>
      <c r="D46" s="132">
        <f>+ROUND('S1,2'!F4/1000,1)</f>
        <v>1.3</v>
      </c>
      <c r="F46" s="129">
        <f>+ROUND(E18/1000,1)</f>
        <v>0.7</v>
      </c>
      <c r="G46" s="61"/>
      <c r="H46"/>
      <c r="I46" s="129">
        <f>ROUND(K13/1000,1)</f>
        <v>0.7</v>
      </c>
    </row>
    <row r="47" spans="2:9" ht="12.75">
      <c r="B47" s="11" t="s">
        <v>315</v>
      </c>
      <c r="C47" s="21"/>
      <c r="D47" s="132">
        <f>+ROUND('S1,2'!G4/1000,1)</f>
        <v>27.9</v>
      </c>
      <c r="F47" s="129">
        <f>+ROUND(F18/1000,1)</f>
        <v>17.6</v>
      </c>
      <c r="G47" s="61"/>
      <c r="H47"/>
      <c r="I47" s="129">
        <f>ROUND(L14/1000,1)</f>
        <v>8.3</v>
      </c>
    </row>
    <row r="48" spans="2:9" ht="12.75">
      <c r="B48" s="11" t="s">
        <v>316</v>
      </c>
      <c r="C48" s="21"/>
      <c r="D48" s="132">
        <f>+ROUND('S1,2'!H4/1000,1)</f>
        <v>30.9</v>
      </c>
      <c r="F48" s="129">
        <f>+ROUND(G18/1000,1)</f>
        <v>21</v>
      </c>
      <c r="G48" s="61"/>
      <c r="H48"/>
      <c r="I48" s="129">
        <f>ROUND(M14/1000,1)</f>
        <v>9.3</v>
      </c>
    </row>
    <row r="49" spans="2:9" s="1" customFormat="1" ht="12.75">
      <c r="B49" s="10" t="s">
        <v>54</v>
      </c>
      <c r="D49" s="133">
        <f>SUM(D44:D48)</f>
        <v>87.5</v>
      </c>
      <c r="E49" s="6"/>
      <c r="F49" s="167">
        <f>SUM(F44:F48)</f>
        <v>54.2</v>
      </c>
      <c r="G49" s="97"/>
      <c r="H49"/>
      <c r="I49" s="167">
        <f>SUM(I44:I48)</f>
        <v>26.8</v>
      </c>
    </row>
    <row r="51" spans="1:2" ht="12.75">
      <c r="A51" s="62" t="s">
        <v>82</v>
      </c>
      <c r="B51" s="507" t="s">
        <v>323</v>
      </c>
    </row>
    <row r="52" spans="1:2" ht="12.75">
      <c r="A52" s="119"/>
      <c r="B52" s="507" t="s">
        <v>324</v>
      </c>
    </row>
    <row r="53" ht="12.75">
      <c r="B53" s="165"/>
    </row>
    <row r="54" ht="12.75">
      <c r="B54" s="68"/>
    </row>
    <row r="55" spans="2:10" ht="12.75">
      <c r="B55" s="128"/>
      <c r="E55"/>
      <c r="H55"/>
      <c r="J55" s="51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5" r:id="rId2"/>
  <headerFooter alignWithMargins="0">
    <oddFooter>&amp;CNordel 1999&amp;R&amp;D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A1">
      <selection activeCell="A19" sqref="A19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9.140625" style="0" customWidth="1"/>
    <col min="4" max="4" width="1.7109375" style="0" customWidth="1"/>
    <col min="5" max="5" width="12.7109375" style="2" customWidth="1"/>
    <col min="6" max="6" width="2.421875" style="2" customWidth="1"/>
    <col min="7" max="7" width="1.7109375" style="2" customWidth="1"/>
    <col min="8" max="8" width="12.140625" style="2" customWidth="1"/>
    <col min="9" max="9" width="2.421875" style="9" customWidth="1"/>
    <col min="10" max="10" width="2.421875" style="2" customWidth="1"/>
    <col min="11" max="11" width="16.421875" style="2" customWidth="1"/>
    <col min="12" max="12" width="8.7109375" style="17" customWidth="1"/>
    <col min="13" max="13" width="3.57421875" style="0" customWidth="1"/>
    <col min="14" max="14" width="8.140625" style="0" customWidth="1"/>
    <col min="15" max="15" width="19.140625" style="0" customWidth="1"/>
  </cols>
  <sheetData>
    <row r="1" spans="1:13" s="28" customFormat="1" ht="15">
      <c r="A1" s="27" t="s">
        <v>12</v>
      </c>
      <c r="B1" s="27" t="s">
        <v>383</v>
      </c>
      <c r="E1" s="29"/>
      <c r="F1" s="29"/>
      <c r="G1" s="29"/>
      <c r="H1" s="29"/>
      <c r="I1" s="30"/>
      <c r="J1" s="29"/>
      <c r="K1" s="29"/>
      <c r="L1" s="93"/>
      <c r="M1" s="30"/>
    </row>
    <row r="2" spans="1:13" ht="12.75">
      <c r="A2" s="10"/>
      <c r="B2" s="10"/>
      <c r="M2" s="9"/>
    </row>
    <row r="3" spans="1:14" ht="12.75">
      <c r="A3" s="7" t="s">
        <v>384</v>
      </c>
      <c r="B3" s="7" t="s">
        <v>385</v>
      </c>
      <c r="C3" s="5" t="s">
        <v>386</v>
      </c>
      <c r="D3" s="5"/>
      <c r="E3" s="14" t="s">
        <v>387</v>
      </c>
      <c r="F3" s="14"/>
      <c r="G3" s="14"/>
      <c r="H3" s="14"/>
      <c r="I3" s="14"/>
      <c r="J3" s="13"/>
      <c r="K3" s="5" t="s">
        <v>388</v>
      </c>
      <c r="L3" s="37" t="s">
        <v>389</v>
      </c>
      <c r="M3" s="5"/>
      <c r="N3" s="37"/>
    </row>
    <row r="4" spans="1:14" ht="12.75">
      <c r="A4" s="7"/>
      <c r="B4" s="7"/>
      <c r="C4" s="5" t="s">
        <v>390</v>
      </c>
      <c r="D4" s="5"/>
      <c r="E4" s="14" t="s">
        <v>391</v>
      </c>
      <c r="F4" s="14"/>
      <c r="G4" s="14"/>
      <c r="H4" s="14"/>
      <c r="I4" s="14"/>
      <c r="J4" s="13"/>
      <c r="K4" s="5" t="s">
        <v>392</v>
      </c>
      <c r="L4" s="37" t="s">
        <v>393</v>
      </c>
      <c r="M4" s="5"/>
      <c r="N4" s="37"/>
    </row>
    <row r="5" spans="1:13" ht="12.75">
      <c r="A5" s="52"/>
      <c r="B5" s="52"/>
      <c r="C5" s="53" t="s">
        <v>97</v>
      </c>
      <c r="D5" s="53"/>
      <c r="E5" s="78" t="s">
        <v>56</v>
      </c>
      <c r="F5" s="78"/>
      <c r="G5" s="78"/>
      <c r="H5" s="79"/>
      <c r="I5" s="54"/>
      <c r="J5" s="78"/>
      <c r="K5" s="53" t="s">
        <v>98</v>
      </c>
      <c r="L5" s="94" t="s">
        <v>98</v>
      </c>
      <c r="M5" s="8"/>
    </row>
    <row r="6" spans="1:13" ht="12.75">
      <c r="A6" s="7"/>
      <c r="B6" s="7"/>
      <c r="C6" s="5"/>
      <c r="D6" s="5"/>
      <c r="E6" s="7"/>
      <c r="F6" s="7"/>
      <c r="G6" s="7"/>
      <c r="H6" s="7"/>
      <c r="I6" s="8"/>
      <c r="J6" s="5"/>
      <c r="K6" s="5"/>
      <c r="L6" s="37"/>
      <c r="M6" s="8"/>
    </row>
    <row r="7" spans="1:13" ht="12.75">
      <c r="A7" s="7" t="s">
        <v>394</v>
      </c>
      <c r="B7" s="7"/>
      <c r="C7" s="5"/>
      <c r="D7" s="5"/>
      <c r="E7" s="7" t="s">
        <v>399</v>
      </c>
      <c r="F7" s="37"/>
      <c r="G7" s="37"/>
      <c r="H7" s="7" t="s">
        <v>400</v>
      </c>
      <c r="I7" s="8"/>
      <c r="J7" s="5"/>
      <c r="K7" s="5"/>
      <c r="L7" s="37"/>
      <c r="M7" s="8"/>
    </row>
    <row r="8" spans="2:15" ht="12.75">
      <c r="B8" t="s">
        <v>99</v>
      </c>
      <c r="C8" s="17" t="s">
        <v>577</v>
      </c>
      <c r="D8" s="17"/>
      <c r="E8" s="11">
        <v>1040</v>
      </c>
      <c r="H8" s="11">
        <v>1040</v>
      </c>
      <c r="K8" s="17" t="s">
        <v>100</v>
      </c>
      <c r="L8" s="17" t="s">
        <v>101</v>
      </c>
      <c r="N8" s="119"/>
      <c r="O8" s="119"/>
    </row>
    <row r="9" spans="3:15" ht="12.75">
      <c r="C9" s="17"/>
      <c r="D9" s="17"/>
      <c r="K9" s="11"/>
      <c r="N9" s="119"/>
      <c r="O9" s="119"/>
    </row>
    <row r="10" spans="3:15" ht="12.75">
      <c r="C10" s="17"/>
      <c r="D10" s="17"/>
      <c r="K10" s="11"/>
      <c r="N10" s="119"/>
      <c r="O10" s="119"/>
    </row>
    <row r="11" spans="1:15" ht="12.75">
      <c r="A11" s="20" t="s">
        <v>395</v>
      </c>
      <c r="C11" s="17"/>
      <c r="D11" s="17"/>
      <c r="E11" s="11" t="s">
        <v>401</v>
      </c>
      <c r="F11" s="17"/>
      <c r="G11" s="17"/>
      <c r="H11" s="11" t="s">
        <v>402</v>
      </c>
      <c r="K11" s="11"/>
      <c r="N11" s="119"/>
      <c r="O11" s="119"/>
    </row>
    <row r="12" spans="2:15" ht="12.75">
      <c r="B12" t="s">
        <v>572</v>
      </c>
      <c r="C12" s="17" t="s">
        <v>102</v>
      </c>
      <c r="D12" s="17"/>
      <c r="E12" s="11">
        <v>350</v>
      </c>
      <c r="F12" s="56" t="s">
        <v>83</v>
      </c>
      <c r="G12" s="56"/>
      <c r="H12" s="11">
        <v>350</v>
      </c>
      <c r="I12" s="64" t="s">
        <v>83</v>
      </c>
      <c r="J12" s="56"/>
      <c r="K12" s="11">
        <v>23</v>
      </c>
      <c r="L12" s="17">
        <v>10</v>
      </c>
      <c r="N12" s="119"/>
      <c r="O12" s="119"/>
    </row>
    <row r="13" spans="2:15" ht="12.75">
      <c r="B13" t="s">
        <v>103</v>
      </c>
      <c r="C13" s="17" t="s">
        <v>104</v>
      </c>
      <c r="D13" s="17"/>
      <c r="E13" s="11">
        <v>800</v>
      </c>
      <c r="F13" s="56" t="s">
        <v>83</v>
      </c>
      <c r="G13" s="56"/>
      <c r="H13" s="11">
        <v>800</v>
      </c>
      <c r="I13" s="64" t="s">
        <v>83</v>
      </c>
      <c r="J13" s="56"/>
      <c r="K13" s="11">
        <v>91</v>
      </c>
      <c r="L13" s="17">
        <v>8</v>
      </c>
      <c r="N13" s="119"/>
      <c r="O13" s="119"/>
    </row>
    <row r="14" spans="2:15" ht="12.75">
      <c r="B14" t="s">
        <v>105</v>
      </c>
      <c r="C14" s="17" t="s">
        <v>104</v>
      </c>
      <c r="D14" s="17"/>
      <c r="E14" s="11">
        <v>800</v>
      </c>
      <c r="F14" s="56" t="s">
        <v>83</v>
      </c>
      <c r="G14" s="56"/>
      <c r="H14" s="11">
        <v>800</v>
      </c>
      <c r="I14" s="64" t="s">
        <v>83</v>
      </c>
      <c r="J14" s="56"/>
      <c r="K14" s="11">
        <v>91</v>
      </c>
      <c r="L14" s="17">
        <v>8</v>
      </c>
      <c r="N14" s="119"/>
      <c r="O14" s="119"/>
    </row>
    <row r="15" spans="2:15" ht="12.75">
      <c r="B15" t="s">
        <v>106</v>
      </c>
      <c r="C15" s="17" t="s">
        <v>107</v>
      </c>
      <c r="D15" s="17"/>
      <c r="E15" s="11">
        <v>290</v>
      </c>
      <c r="H15" s="11">
        <v>270</v>
      </c>
      <c r="K15" s="11">
        <v>176</v>
      </c>
      <c r="L15" s="17">
        <v>88</v>
      </c>
      <c r="N15" s="119"/>
      <c r="O15" s="119"/>
    </row>
    <row r="16" spans="2:15" ht="12.75">
      <c r="B16" t="s">
        <v>108</v>
      </c>
      <c r="C16" s="17" t="s">
        <v>109</v>
      </c>
      <c r="D16" s="17"/>
      <c r="E16" s="11">
        <v>380</v>
      </c>
      <c r="H16" s="11">
        <v>360</v>
      </c>
      <c r="K16" s="11">
        <v>149</v>
      </c>
      <c r="L16" s="17">
        <v>87</v>
      </c>
      <c r="N16" s="119"/>
      <c r="O16" s="119"/>
    </row>
    <row r="17" spans="2:15" ht="12.75">
      <c r="B17" t="s">
        <v>110</v>
      </c>
      <c r="C17" s="17" t="s">
        <v>111</v>
      </c>
      <c r="D17" s="17"/>
      <c r="E17" s="11">
        <v>60</v>
      </c>
      <c r="H17" s="11">
        <v>60</v>
      </c>
      <c r="K17" s="11">
        <v>48</v>
      </c>
      <c r="L17" s="17">
        <v>43</v>
      </c>
      <c r="N17" s="119"/>
      <c r="O17" s="119"/>
    </row>
    <row r="18" spans="3:15" ht="12.75">
      <c r="C18" s="17"/>
      <c r="D18" s="17"/>
      <c r="K18" s="11"/>
      <c r="N18" s="119"/>
      <c r="O18" s="119"/>
    </row>
    <row r="19" spans="3:15" ht="12.75">
      <c r="C19" s="17"/>
      <c r="D19" s="17"/>
      <c r="K19" s="11"/>
      <c r="N19" s="119"/>
      <c r="O19" s="119"/>
    </row>
    <row r="20" spans="1:12" s="117" customFormat="1" ht="12.75">
      <c r="A20" s="117" t="s">
        <v>396</v>
      </c>
      <c r="C20" s="62"/>
      <c r="D20" s="62"/>
      <c r="E20" s="114" t="s">
        <v>403</v>
      </c>
      <c r="F20" s="62"/>
      <c r="G20" s="62"/>
      <c r="H20" s="114" t="s">
        <v>404</v>
      </c>
      <c r="I20" s="130"/>
      <c r="J20" s="71"/>
      <c r="K20" s="114"/>
      <c r="L20" s="62"/>
    </row>
    <row r="21" spans="2:15" ht="12.75">
      <c r="B21" t="s">
        <v>112</v>
      </c>
      <c r="C21" s="17" t="s">
        <v>113</v>
      </c>
      <c r="D21" s="17"/>
      <c r="E21" s="11">
        <v>70</v>
      </c>
      <c r="F21" s="11"/>
      <c r="G21" s="11"/>
      <c r="H21" s="11">
        <v>70</v>
      </c>
      <c r="I21" s="157"/>
      <c r="J21" s="50"/>
      <c r="K21" s="11">
        <v>228</v>
      </c>
      <c r="L21" s="124" t="s">
        <v>60</v>
      </c>
      <c r="N21" s="119"/>
      <c r="O21" s="119"/>
    </row>
    <row r="22" spans="3:15" ht="12.75">
      <c r="C22" s="17"/>
      <c r="D22" s="17"/>
      <c r="K22" s="11"/>
      <c r="N22" s="119"/>
      <c r="O22" s="119"/>
    </row>
    <row r="23" spans="3:15" s="265" customFormat="1" ht="12.75">
      <c r="C23" s="304"/>
      <c r="D23" s="304"/>
      <c r="E23" s="305"/>
      <c r="F23" s="305"/>
      <c r="G23" s="305"/>
      <c r="H23" s="305"/>
      <c r="I23" s="269"/>
      <c r="J23" s="305"/>
      <c r="K23" s="295"/>
      <c r="L23" s="304"/>
      <c r="N23" s="277"/>
      <c r="O23" s="277"/>
    </row>
    <row r="24" spans="1:15" ht="12.75">
      <c r="A24" s="20" t="s">
        <v>397</v>
      </c>
      <c r="C24" s="17"/>
      <c r="D24" s="17"/>
      <c r="E24" s="11" t="s">
        <v>401</v>
      </c>
      <c r="F24" s="17"/>
      <c r="G24" s="17"/>
      <c r="H24" s="11" t="s">
        <v>402</v>
      </c>
      <c r="K24" s="11"/>
      <c r="N24" s="119"/>
      <c r="O24" s="119"/>
    </row>
    <row r="25" spans="2:12" ht="12.75" customHeight="1">
      <c r="B25" t="s">
        <v>114</v>
      </c>
      <c r="C25" s="17" t="s">
        <v>113</v>
      </c>
      <c r="D25" s="158"/>
      <c r="G25" s="158"/>
      <c r="K25" s="11">
        <v>93</v>
      </c>
      <c r="L25" s="124" t="s">
        <v>60</v>
      </c>
    </row>
    <row r="26" spans="1:12" s="265" customFormat="1" ht="12.75" customHeight="1">
      <c r="A26" s="343"/>
      <c r="B26" s="265" t="s">
        <v>115</v>
      </c>
      <c r="C26" s="304" t="s">
        <v>104</v>
      </c>
      <c r="D26" s="490"/>
      <c r="E26" s="276">
        <v>1500</v>
      </c>
      <c r="F26" s="491" t="s">
        <v>116</v>
      </c>
      <c r="G26" s="490"/>
      <c r="H26" s="276">
        <v>900</v>
      </c>
      <c r="I26" s="416" t="s">
        <v>116</v>
      </c>
      <c r="J26" s="305"/>
      <c r="K26" s="295">
        <v>230</v>
      </c>
      <c r="L26" s="492" t="s">
        <v>60</v>
      </c>
    </row>
    <row r="27" spans="2:12" ht="12.75" customHeight="1">
      <c r="B27" t="s">
        <v>118</v>
      </c>
      <c r="C27" s="17" t="s">
        <v>104</v>
      </c>
      <c r="D27" s="159"/>
      <c r="G27" s="159"/>
      <c r="K27" s="11">
        <v>134</v>
      </c>
      <c r="L27" s="124" t="s">
        <v>60</v>
      </c>
    </row>
    <row r="28" spans="2:15" ht="12.75">
      <c r="B28" t="s">
        <v>119</v>
      </c>
      <c r="C28" s="17" t="s">
        <v>120</v>
      </c>
      <c r="D28" s="17"/>
      <c r="E28" s="11">
        <v>35</v>
      </c>
      <c r="F28" s="11"/>
      <c r="G28" s="11"/>
      <c r="H28" s="11">
        <v>35</v>
      </c>
      <c r="K28" s="11">
        <v>77</v>
      </c>
      <c r="L28" s="17">
        <v>56</v>
      </c>
      <c r="N28" s="119"/>
      <c r="O28" s="119"/>
    </row>
    <row r="29" spans="2:15" ht="12.75">
      <c r="B29" t="s">
        <v>121</v>
      </c>
      <c r="C29" s="17" t="s">
        <v>122</v>
      </c>
      <c r="D29" s="17"/>
      <c r="E29" s="11">
        <v>550</v>
      </c>
      <c r="F29" s="11"/>
      <c r="G29" s="11"/>
      <c r="H29" s="11">
        <v>550</v>
      </c>
      <c r="K29" s="11">
        <v>235</v>
      </c>
      <c r="L29" s="17">
        <v>198</v>
      </c>
      <c r="N29" s="119"/>
      <c r="O29" s="119"/>
    </row>
    <row r="30" spans="3:15" ht="12.75">
      <c r="C30" s="17"/>
      <c r="D30" s="17"/>
      <c r="K30" s="11"/>
      <c r="N30" s="119"/>
      <c r="O30" s="119"/>
    </row>
    <row r="31" spans="3:15" ht="12.75">
      <c r="C31" s="17"/>
      <c r="D31" s="17"/>
      <c r="K31" s="11"/>
      <c r="N31" s="119"/>
      <c r="O31" s="119"/>
    </row>
    <row r="32" spans="1:15" ht="12.75">
      <c r="A32" t="s">
        <v>398</v>
      </c>
      <c r="C32" s="17"/>
      <c r="D32" s="17"/>
      <c r="E32" s="11" t="s">
        <v>401</v>
      </c>
      <c r="F32" s="17"/>
      <c r="G32" s="17"/>
      <c r="H32" s="11" t="s">
        <v>402</v>
      </c>
      <c r="K32" s="11"/>
      <c r="N32" s="119"/>
      <c r="O32" s="119"/>
    </row>
    <row r="33" spans="2:15" ht="12.75">
      <c r="B33" t="s">
        <v>123</v>
      </c>
      <c r="C33" s="17" t="s">
        <v>102</v>
      </c>
      <c r="D33" s="17"/>
      <c r="E33" s="11">
        <v>50</v>
      </c>
      <c r="H33" s="11">
        <v>120</v>
      </c>
      <c r="K33" s="11">
        <v>39</v>
      </c>
      <c r="L33" s="124" t="s">
        <v>60</v>
      </c>
      <c r="N33" s="119"/>
      <c r="O33" s="119"/>
    </row>
    <row r="34" spans="2:15" ht="12.75">
      <c r="B34" t="s">
        <v>124</v>
      </c>
      <c r="C34" s="17" t="s">
        <v>104</v>
      </c>
      <c r="D34" s="17"/>
      <c r="E34" s="11">
        <v>1350</v>
      </c>
      <c r="H34" s="11">
        <v>1350</v>
      </c>
      <c r="I34" s="9" t="s">
        <v>202</v>
      </c>
      <c r="K34" s="11">
        <v>58</v>
      </c>
      <c r="L34" s="124" t="s">
        <v>60</v>
      </c>
      <c r="N34" s="119"/>
      <c r="O34" s="119"/>
    </row>
    <row r="35" spans="2:12" s="265" customFormat="1" ht="12.75">
      <c r="B35" s="265" t="s">
        <v>126</v>
      </c>
      <c r="C35" s="304" t="s">
        <v>113</v>
      </c>
      <c r="D35" s="304"/>
      <c r="E35" s="295">
        <v>310</v>
      </c>
      <c r="F35" s="305" t="s">
        <v>125</v>
      </c>
      <c r="G35" s="305"/>
      <c r="H35" s="276">
        <v>310</v>
      </c>
      <c r="I35" s="269" t="s">
        <v>281</v>
      </c>
      <c r="J35" s="305"/>
      <c r="K35" s="295">
        <v>117</v>
      </c>
      <c r="L35" s="492" t="s">
        <v>60</v>
      </c>
    </row>
    <row r="36" spans="2:12" ht="12.75">
      <c r="B36" t="s">
        <v>573</v>
      </c>
      <c r="C36" s="17" t="s">
        <v>128</v>
      </c>
      <c r="D36" s="17"/>
      <c r="E36" s="11">
        <v>50</v>
      </c>
      <c r="H36" s="11">
        <v>50</v>
      </c>
      <c r="K36" s="124" t="s">
        <v>60</v>
      </c>
      <c r="L36" s="124" t="s">
        <v>60</v>
      </c>
    </row>
    <row r="37" spans="2:12" ht="12.75">
      <c r="B37" t="s">
        <v>129</v>
      </c>
      <c r="C37" s="17" t="s">
        <v>130</v>
      </c>
      <c r="D37" s="17"/>
      <c r="E37" s="11">
        <v>450</v>
      </c>
      <c r="F37" s="2" t="s">
        <v>125</v>
      </c>
      <c r="H37" s="11">
        <v>450</v>
      </c>
      <c r="I37" s="9" t="s">
        <v>125</v>
      </c>
      <c r="K37" s="11">
        <v>100</v>
      </c>
      <c r="L37" s="124" t="s">
        <v>60</v>
      </c>
    </row>
    <row r="38" spans="2:12" ht="12.75">
      <c r="B38" t="s">
        <v>131</v>
      </c>
      <c r="C38" s="17" t="s">
        <v>102</v>
      </c>
      <c r="D38" s="17"/>
      <c r="E38" s="11">
        <v>40</v>
      </c>
      <c r="H38" s="11">
        <v>20</v>
      </c>
      <c r="K38" s="11">
        <v>18</v>
      </c>
      <c r="L38" s="124" t="s">
        <v>60</v>
      </c>
    </row>
    <row r="39" spans="2:12" ht="12.75">
      <c r="B39" t="s">
        <v>132</v>
      </c>
      <c r="C39" s="17" t="s">
        <v>102</v>
      </c>
      <c r="D39" s="17"/>
      <c r="E39" s="11">
        <v>100</v>
      </c>
      <c r="H39" s="11">
        <v>100</v>
      </c>
      <c r="K39" s="11">
        <v>13</v>
      </c>
      <c r="L39" s="124" t="s">
        <v>60</v>
      </c>
    </row>
    <row r="40" spans="2:12" ht="12.75" customHeight="1">
      <c r="B40" t="s">
        <v>133</v>
      </c>
      <c r="C40" s="17" t="s">
        <v>104</v>
      </c>
      <c r="D40" s="160"/>
      <c r="E40" s="514">
        <v>1650</v>
      </c>
      <c r="F40" s="2" t="s">
        <v>125</v>
      </c>
      <c r="G40" s="160"/>
      <c r="H40" s="514">
        <v>1800</v>
      </c>
      <c r="I40" s="9" t="s">
        <v>127</v>
      </c>
      <c r="K40" s="11">
        <v>106</v>
      </c>
      <c r="L40" s="124" t="s">
        <v>60</v>
      </c>
    </row>
    <row r="41" spans="2:12" ht="12.75" customHeight="1">
      <c r="B41" t="s">
        <v>134</v>
      </c>
      <c r="C41" s="17" t="s">
        <v>104</v>
      </c>
      <c r="D41" s="161"/>
      <c r="E41" s="514"/>
      <c r="G41" s="161"/>
      <c r="H41" s="514"/>
      <c r="K41" s="11">
        <v>135</v>
      </c>
      <c r="L41" s="124" t="s">
        <v>60</v>
      </c>
    </row>
    <row r="43" ht="12.75" customHeight="1"/>
    <row r="44" ht="12.75" customHeight="1"/>
    <row r="46" spans="1:12" s="265" customFormat="1" ht="12.75">
      <c r="A46" s="222" t="s">
        <v>82</v>
      </c>
      <c r="B46" s="507" t="s">
        <v>405</v>
      </c>
      <c r="E46" s="305"/>
      <c r="F46" s="305"/>
      <c r="G46" s="305"/>
      <c r="H46" s="305"/>
      <c r="I46" s="269"/>
      <c r="J46" s="305"/>
      <c r="K46" s="305"/>
      <c r="L46" s="304"/>
    </row>
    <row r="47" spans="1:2" ht="12.75">
      <c r="A47" s="37" t="s">
        <v>83</v>
      </c>
      <c r="B47" s="507" t="s">
        <v>406</v>
      </c>
    </row>
    <row r="48" spans="1:12" s="117" customFormat="1" ht="12.75">
      <c r="A48" s="62" t="s">
        <v>116</v>
      </c>
      <c r="B48" s="507" t="s">
        <v>407</v>
      </c>
      <c r="E48" s="71"/>
      <c r="F48" s="71"/>
      <c r="G48" s="71"/>
      <c r="H48" s="71"/>
      <c r="I48" s="130"/>
      <c r="J48" s="71"/>
      <c r="K48" s="71"/>
      <c r="L48" s="62"/>
    </row>
    <row r="49" spans="1:12" s="231" customFormat="1" ht="12.75">
      <c r="A49" s="222" t="s">
        <v>117</v>
      </c>
      <c r="B49" s="507" t="s">
        <v>408</v>
      </c>
      <c r="E49" s="252"/>
      <c r="F49" s="252"/>
      <c r="G49" s="252"/>
      <c r="H49" s="252"/>
      <c r="I49" s="282"/>
      <c r="J49" s="252"/>
      <c r="K49" s="252"/>
      <c r="L49" s="222"/>
    </row>
    <row r="50" spans="1:2" ht="12.75">
      <c r="A50" s="62" t="s">
        <v>135</v>
      </c>
      <c r="B50" s="506" t="s">
        <v>409</v>
      </c>
    </row>
    <row r="51" spans="1:2" ht="12.75">
      <c r="A51" s="17" t="s">
        <v>136</v>
      </c>
      <c r="B51" s="507" t="s">
        <v>410</v>
      </c>
    </row>
    <row r="53" spans="1:3" ht="12.75">
      <c r="A53" s="265"/>
      <c r="B53" s="309"/>
      <c r="C53" s="265"/>
    </row>
    <row r="54" spans="5:12" s="265" customFormat="1" ht="12.75">
      <c r="E54" s="305"/>
      <c r="F54" s="305"/>
      <c r="G54" s="305"/>
      <c r="H54" s="305"/>
      <c r="I54" s="269"/>
      <c r="J54" s="305"/>
      <c r="K54" s="305"/>
      <c r="L54" s="304"/>
    </row>
    <row r="55" spans="1:3" ht="12.75">
      <c r="A55" s="265"/>
      <c r="B55" s="265"/>
      <c r="C55" s="265"/>
    </row>
    <row r="56" spans="1:3" ht="12.75">
      <c r="A56" s="265"/>
      <c r="B56" s="265"/>
      <c r="C56" s="265"/>
    </row>
  </sheetData>
  <sheetProtection/>
  <mergeCells count="2">
    <mergeCell ref="E40:E41"/>
    <mergeCell ref="H40:H41"/>
  </mergeCells>
  <printOptions/>
  <pageMargins left="0.787401575" right="0.787401575" top="0.984251969" bottom="0.984251969" header="0.5" footer="0.5"/>
  <pageSetup fitToHeight="1" fitToWidth="1" horizontalDpi="300" verticalDpi="300" orientation="portrait" paperSize="9" scale="83" r:id="rId2"/>
  <headerFooter alignWithMargins="0">
    <oddFooter>&amp;CNordel 1999&amp;R&amp;D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5" zoomScaleNormal="75" zoomScalePageLayoutView="0" workbookViewId="0" topLeftCell="A1">
      <selection activeCell="A19" sqref="A19"/>
    </sheetView>
  </sheetViews>
  <sheetFormatPr defaultColWidth="9.140625" defaultRowHeight="12.75"/>
  <cols>
    <col min="1" max="1" width="9.28125" style="0" customWidth="1"/>
    <col min="2" max="2" width="27.8515625" style="0" customWidth="1"/>
    <col min="3" max="3" width="9.140625" style="2" customWidth="1"/>
    <col min="4" max="4" width="2.7109375" style="2" customWidth="1"/>
    <col min="5" max="5" width="13.140625" style="2" customWidth="1"/>
    <col min="6" max="6" width="2.7109375" style="2" customWidth="1"/>
    <col min="7" max="7" width="13.140625" style="2" customWidth="1"/>
    <col min="8" max="8" width="11.28125" style="2" customWidth="1"/>
    <col min="9" max="9" width="8.7109375" style="2" customWidth="1"/>
  </cols>
  <sheetData>
    <row r="1" spans="1:10" s="28" customFormat="1" ht="15">
      <c r="A1" s="27" t="s">
        <v>14</v>
      </c>
      <c r="B1" s="27" t="s">
        <v>411</v>
      </c>
      <c r="E1" s="29"/>
      <c r="G1" s="29"/>
      <c r="H1" s="29"/>
      <c r="I1" s="29"/>
      <c r="J1" s="30"/>
    </row>
    <row r="2" spans="1:10" ht="12.75">
      <c r="A2" s="10"/>
      <c r="B2" s="10"/>
      <c r="J2" s="9"/>
    </row>
    <row r="3" spans="1:10" ht="12.75">
      <c r="A3" s="7" t="s">
        <v>384</v>
      </c>
      <c r="B3" s="7" t="s">
        <v>385</v>
      </c>
      <c r="C3" s="5" t="s">
        <v>386</v>
      </c>
      <c r="D3" s="5"/>
      <c r="E3" s="14" t="s">
        <v>387</v>
      </c>
      <c r="F3" s="5"/>
      <c r="G3" s="13"/>
      <c r="H3" s="5" t="s">
        <v>388</v>
      </c>
      <c r="I3" s="5" t="s">
        <v>389</v>
      </c>
      <c r="J3" s="8"/>
    </row>
    <row r="4" spans="1:10" ht="12.75">
      <c r="A4" s="7"/>
      <c r="B4" s="7"/>
      <c r="C4" s="5" t="s">
        <v>390</v>
      </c>
      <c r="D4" s="5"/>
      <c r="E4" s="14"/>
      <c r="F4" s="5"/>
      <c r="G4" s="13"/>
      <c r="H4" s="5" t="s">
        <v>392</v>
      </c>
      <c r="I4" s="5" t="s">
        <v>393</v>
      </c>
      <c r="J4" s="8"/>
    </row>
    <row r="5" spans="1:10" ht="12.75">
      <c r="A5" s="52"/>
      <c r="B5" s="52"/>
      <c r="C5" s="53" t="s">
        <v>97</v>
      </c>
      <c r="D5" s="53"/>
      <c r="E5" s="78" t="s">
        <v>56</v>
      </c>
      <c r="F5" s="53"/>
      <c r="G5" s="79"/>
      <c r="H5" s="53" t="s">
        <v>98</v>
      </c>
      <c r="I5" s="53" t="s">
        <v>98</v>
      </c>
      <c r="J5" s="8"/>
    </row>
    <row r="6" spans="1:10" ht="12.75">
      <c r="A6" s="7"/>
      <c r="B6" s="7"/>
      <c r="C6" s="5"/>
      <c r="D6" s="5"/>
      <c r="E6" s="5"/>
      <c r="F6" s="5"/>
      <c r="G6" s="5"/>
      <c r="H6" s="5"/>
      <c r="I6" s="5"/>
      <c r="J6" s="8"/>
    </row>
    <row r="7" spans="1:10" ht="12.75">
      <c r="A7" s="7" t="s">
        <v>412</v>
      </c>
      <c r="B7" s="7"/>
      <c r="C7" s="5"/>
      <c r="D7" s="5"/>
      <c r="E7" s="5" t="s">
        <v>417</v>
      </c>
      <c r="F7" s="5"/>
      <c r="G7" s="5" t="s">
        <v>418</v>
      </c>
      <c r="H7" s="120"/>
      <c r="I7" s="5"/>
      <c r="J7" s="8"/>
    </row>
    <row r="8" spans="1:10" ht="12.75">
      <c r="A8" s="7"/>
      <c r="B8" t="s">
        <v>137</v>
      </c>
      <c r="C8" s="17" t="s">
        <v>138</v>
      </c>
      <c r="D8" s="162"/>
      <c r="F8" s="162"/>
      <c r="H8" s="122">
        <v>107</v>
      </c>
      <c r="I8" s="6" t="s">
        <v>139</v>
      </c>
      <c r="J8" s="8"/>
    </row>
    <row r="9" spans="1:10" ht="12.75">
      <c r="A9" s="7"/>
      <c r="B9" t="s">
        <v>140</v>
      </c>
      <c r="C9" s="17" t="s">
        <v>113</v>
      </c>
      <c r="D9" s="163"/>
      <c r="E9" s="2">
        <v>1200</v>
      </c>
      <c r="F9" s="163"/>
      <c r="G9" s="2">
        <v>800</v>
      </c>
      <c r="H9" s="122">
        <v>40</v>
      </c>
      <c r="I9" s="6" t="s">
        <v>139</v>
      </c>
      <c r="J9" s="8"/>
    </row>
    <row r="10" spans="1:10" ht="12.75">
      <c r="A10" s="7"/>
      <c r="B10" t="s">
        <v>141</v>
      </c>
      <c r="C10" s="17" t="s">
        <v>113</v>
      </c>
      <c r="D10" s="164"/>
      <c r="F10" s="164"/>
      <c r="H10" s="122">
        <v>34</v>
      </c>
      <c r="I10" s="6" t="s">
        <v>139</v>
      </c>
      <c r="J10" s="8"/>
    </row>
    <row r="11" spans="1:10" ht="12.75">
      <c r="A11" s="7"/>
      <c r="B11" t="s">
        <v>142</v>
      </c>
      <c r="C11" s="37" t="s">
        <v>122</v>
      </c>
      <c r="D11" s="37"/>
      <c r="E11" s="5">
        <v>600</v>
      </c>
      <c r="F11" s="37"/>
      <c r="G11" s="5">
        <v>600</v>
      </c>
      <c r="H11" s="122">
        <v>166</v>
      </c>
      <c r="I11" s="5">
        <v>166</v>
      </c>
      <c r="J11" s="8"/>
    </row>
    <row r="12" spans="1:10" ht="12.75">
      <c r="A12" s="7"/>
      <c r="C12" s="37"/>
      <c r="D12" s="37"/>
      <c r="E12" s="5"/>
      <c r="F12" s="37"/>
      <c r="G12" s="5"/>
      <c r="H12" s="122"/>
      <c r="I12" s="5"/>
      <c r="J12" s="8"/>
    </row>
    <row r="13" spans="1:8" ht="12.75">
      <c r="A13" s="20" t="s">
        <v>413</v>
      </c>
      <c r="C13" s="17"/>
      <c r="D13" s="17"/>
      <c r="E13" s="5" t="s">
        <v>417</v>
      </c>
      <c r="F13" s="17"/>
      <c r="G13" s="5" t="s">
        <v>418</v>
      </c>
      <c r="H13" s="123"/>
    </row>
    <row r="14" spans="2:9" ht="12.75">
      <c r="B14" t="s">
        <v>143</v>
      </c>
      <c r="C14" s="17" t="s">
        <v>144</v>
      </c>
      <c r="D14" s="17"/>
      <c r="E14" s="6" t="s">
        <v>139</v>
      </c>
      <c r="F14" s="17"/>
      <c r="G14" s="2">
        <v>100</v>
      </c>
      <c r="H14" s="123">
        <v>20</v>
      </c>
      <c r="I14" s="6" t="s">
        <v>139</v>
      </c>
    </row>
    <row r="15" spans="2:9" ht="12.75">
      <c r="B15" t="s">
        <v>145</v>
      </c>
      <c r="C15" s="17" t="s">
        <v>146</v>
      </c>
      <c r="D15" s="17"/>
      <c r="E15" s="6" t="s">
        <v>139</v>
      </c>
      <c r="F15" s="17"/>
      <c r="G15" s="2">
        <v>1000</v>
      </c>
      <c r="H15" s="125" t="s">
        <v>147</v>
      </c>
      <c r="I15" s="6" t="s">
        <v>139</v>
      </c>
    </row>
    <row r="16" spans="2:9" ht="12.75">
      <c r="B16" t="s">
        <v>148</v>
      </c>
      <c r="C16" s="17" t="s">
        <v>144</v>
      </c>
      <c r="D16" s="17"/>
      <c r="E16" s="2">
        <v>60</v>
      </c>
      <c r="F16" s="17"/>
      <c r="G16" s="2">
        <v>60</v>
      </c>
      <c r="H16" s="123">
        <v>50</v>
      </c>
      <c r="I16" s="6" t="s">
        <v>139</v>
      </c>
    </row>
    <row r="17" spans="3:8" ht="12.75">
      <c r="C17" s="17"/>
      <c r="D17" s="17"/>
      <c r="F17" s="17"/>
      <c r="H17" s="123"/>
    </row>
    <row r="18" spans="1:8" ht="12.75">
      <c r="A18" t="s">
        <v>414</v>
      </c>
      <c r="C18" s="17"/>
      <c r="D18" s="17"/>
      <c r="E18" s="5" t="s">
        <v>417</v>
      </c>
      <c r="F18" s="17"/>
      <c r="G18" s="5" t="s">
        <v>418</v>
      </c>
      <c r="H18" s="123"/>
    </row>
    <row r="19" spans="2:9" ht="12.75">
      <c r="B19" t="s">
        <v>149</v>
      </c>
      <c r="C19" s="17" t="s">
        <v>150</v>
      </c>
      <c r="D19" s="17"/>
      <c r="E19" s="2">
        <v>50</v>
      </c>
      <c r="F19" s="17"/>
      <c r="G19" s="2">
        <v>50</v>
      </c>
      <c r="H19" s="123">
        <v>10</v>
      </c>
      <c r="I19" s="6" t="s">
        <v>139</v>
      </c>
    </row>
    <row r="20" spans="3:9" s="4" customFormat="1" ht="12.75">
      <c r="C20" s="38"/>
      <c r="D20" s="38"/>
      <c r="E20" s="15"/>
      <c r="F20" s="38"/>
      <c r="G20" s="15"/>
      <c r="H20" s="121"/>
      <c r="I20" s="15"/>
    </row>
    <row r="21" spans="1:8" ht="12.75">
      <c r="A21" t="s">
        <v>569</v>
      </c>
      <c r="C21" s="17"/>
      <c r="D21" s="17"/>
      <c r="E21" s="5" t="s">
        <v>417</v>
      </c>
      <c r="F21" s="17"/>
      <c r="G21" s="5" t="s">
        <v>418</v>
      </c>
      <c r="H21" s="123"/>
    </row>
    <row r="22" spans="2:9" ht="12.75">
      <c r="B22" t="s">
        <v>151</v>
      </c>
      <c r="C22" s="17" t="s">
        <v>152</v>
      </c>
      <c r="D22" s="17"/>
      <c r="E22" s="5" t="s">
        <v>199</v>
      </c>
      <c r="F22" s="17"/>
      <c r="G22" s="5" t="s">
        <v>199</v>
      </c>
      <c r="H22" s="123">
        <v>250</v>
      </c>
      <c r="I22" s="2">
        <v>220</v>
      </c>
    </row>
    <row r="23" s="265" customFormat="1" ht="12.75"/>
    <row r="24" spans="3:9" ht="12.75">
      <c r="C24"/>
      <c r="D24"/>
      <c r="E24"/>
      <c r="F24"/>
      <c r="G24"/>
      <c r="H24"/>
      <c r="I24"/>
    </row>
    <row r="27" spans="1:9" s="265" customFormat="1" ht="12.75">
      <c r="A27" s="297" t="s">
        <v>82</v>
      </c>
      <c r="B27" s="288" t="s">
        <v>415</v>
      </c>
      <c r="C27" s="305"/>
      <c r="D27" s="305"/>
      <c r="E27" s="305"/>
      <c r="F27" s="305"/>
      <c r="G27" s="305"/>
      <c r="H27" s="305"/>
      <c r="I27" s="305"/>
    </row>
    <row r="28" ht="12.75">
      <c r="B28" s="20" t="s">
        <v>416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9" r:id="rId1"/>
  <headerFooter alignWithMargins="0">
    <oddFooter>&amp;CNordel 1999&amp;R&amp;D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Kjerstin Pedersen</dc:creator>
  <cp:keywords/>
  <dc:description/>
  <cp:lastModifiedBy>kjerstinp</cp:lastModifiedBy>
  <cp:lastPrinted>2000-05-23T12:50:34Z</cp:lastPrinted>
  <dcterms:created xsi:type="dcterms:W3CDTF">1998-03-26T08:29:14Z</dcterms:created>
  <dcterms:modified xsi:type="dcterms:W3CDTF">2009-06-18T07:26:12Z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771100.000000000</vt:lpwstr>
  </property>
  <property fmtid="{D5CDD505-2E9C-101B-9397-08002B2CF9AE}" pid="7" name="_SourceU">
    <vt:lpwstr/>
  </property>
  <property fmtid="{D5CDD505-2E9C-101B-9397-08002B2CF9AE}" pid="8" name="_SharedFileInd">
    <vt:lpwstr/>
  </property>
</Properties>
</file>